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588" tabRatio="516" firstSheet="1" activeTab="4"/>
  </bookViews>
  <sheets>
    <sheet name="Naslovna strana" sheetId="1" r:id="rId1"/>
    <sheet name="Proračun_opći_dio" sheetId="2" r:id="rId2"/>
    <sheet name="Proračun_posebni_dio" sheetId="3" r:id="rId3"/>
    <sheet name="Organizacijska_klasifikacija" sheetId="4" r:id="rId4"/>
    <sheet name="Ekonomska_klasifikacija" sheetId="5" r:id="rId5"/>
  </sheets>
  <externalReferences>
    <externalReference r:id="rId8"/>
  </externalReferences>
  <definedNames>
    <definedName name="OLE_LINK1" localSheetId="2">'Proračun_posebni_dio'!#REF!</definedName>
    <definedName name="Proračun_opći_dio_4_razina_">'Proračun_opći_dio'!$B$3:$F$54</definedName>
    <definedName name="Proračun_posebni_dio_4_razina_">'Proračun_posebni_dio'!$A$3:$F$313</definedName>
  </definedNames>
  <calcPr fullCalcOnLoad="1"/>
</workbook>
</file>

<file path=xl/sharedStrings.xml><?xml version="1.0" encoding="utf-8"?>
<sst xmlns="http://schemas.openxmlformats.org/spreadsheetml/2006/main" count="671" uniqueCount="260">
  <si>
    <t>OPĆINA VRBJE</t>
  </si>
  <si>
    <t>IZMJENE I DOPUNE PRORAČUNA OPĆINE VRBJE ZA 2022. GODINU</t>
  </si>
  <si>
    <t>članak 1.</t>
  </si>
  <si>
    <t>Izmjene i dopune proračuna općine Vrbje za 2022. god. sastoji se od:</t>
  </si>
  <si>
    <t>I. OPĆI DIO</t>
  </si>
  <si>
    <t xml:space="preserve"> RAČUN PRIHODA I RASHODA</t>
  </si>
  <si>
    <t>PLAN 2022.</t>
  </si>
  <si>
    <t>REBALANS</t>
  </si>
  <si>
    <t>NOVI PLAN 2022</t>
  </si>
  <si>
    <t>INDEX</t>
  </si>
  <si>
    <t>Prihodi poslovanja</t>
  </si>
  <si>
    <t>Prihodi od prodaje nefinancijske imovine</t>
  </si>
  <si>
    <t>Prihodi</t>
  </si>
  <si>
    <t>Rashodi poslovanja</t>
  </si>
  <si>
    <t>Rashodi za nabavu nefinancijske imovine</t>
  </si>
  <si>
    <t>Rashodi</t>
  </si>
  <si>
    <t>RAZLIKA</t>
  </si>
  <si>
    <t>UKUPAN DONESENI VIŠAK/MANJAK IZ PRETHODNE(IH) GODINE</t>
  </si>
  <si>
    <t>DIO VIŠKA/MANJKA IZ PRETHODNE(IH) GODINE KOJI ĆE SE POKRITI/RASPOREDITI U 2022.</t>
  </si>
  <si>
    <t>OBRAČUN ZADUŽIVANJA/FINACIRANJA</t>
  </si>
  <si>
    <t>Primici od financijske imovine i zaduživanja</t>
  </si>
  <si>
    <t>Izdaci za finacijsku imovinu i otplate zajmova</t>
  </si>
  <si>
    <t>NETO ZADUŽIVANJE/FINANCIRANJE</t>
  </si>
  <si>
    <t>VIŠAK/MANJAK + NETO FINANCIRANJA</t>
  </si>
  <si>
    <t>Članak 2.</t>
  </si>
  <si>
    <t>KONTO</t>
  </si>
  <si>
    <t>NAZIV</t>
  </si>
  <si>
    <t>PLAN 2022</t>
  </si>
  <si>
    <t>Index 2/1</t>
  </si>
  <si>
    <t>A. RAČUN PRIHODA I RASHODA</t>
  </si>
  <si>
    <t>6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</si>
  <si>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</si>
  <si>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</si>
  <si>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</si>
  <si>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</si>
  <si>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</si>
  <si>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</si>
  <si>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</si>
  <si>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</si>
  <si>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</si>
  <si>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</t>
  </si>
  <si>
    <t>Kapitalne pomoći proračunu iz drugih proračuna</t>
  </si>
  <si>
    <t>633</t>
  </si>
  <si>
    <t>Pomoći proračunu iz drugih proračuna</t>
  </si>
  <si>
    <t>Pomoći od izvanproračunskoh korisnika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</si>
  <si>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</si>
  <si>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</si>
  <si>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</si>
  <si>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</si>
  <si>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</si>
  <si>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</si>
  <si>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</si>
  <si>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</t>
  </si>
  <si>
    <t>Upravne i administartivne pristojbe</t>
  </si>
  <si>
    <t>652</t>
  </si>
  <si>
    <t>Prihodi po posebnim propisima</t>
  </si>
  <si>
    <t>653</t>
  </si>
  <si>
    <t>Komunalni doprinosi i naknade</t>
  </si>
  <si>
    <t>Prihodi od prodaje proizvoda i robe te pruženih usluga i prihodi od donacija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</si>
  <si>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</si>
  <si>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</si>
  <si>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</si>
  <si>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</si>
  <si>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</si>
  <si>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</t>
  </si>
  <si>
    <t>71</t>
  </si>
  <si>
    <t>Prihodi od prodaje neproizvedene dugotrajne imovin</t>
  </si>
  <si>
    <t>711</t>
  </si>
  <si>
    <t>Prihodi od prodaje materijalne imovine-prirod</t>
  </si>
  <si>
    <t>3</t>
  </si>
  <si>
    <t>31</t>
  </si>
  <si>
    <t>Rashodi za zaposlene</t>
  </si>
  <si>
    <t>311</t>
  </si>
  <si>
    <t>Plaće (Bruto)</t>
  </si>
  <si>
    <t>312</t>
  </si>
  <si>
    <t>Ostali rashode za zaposlene</t>
  </si>
  <si>
    <t>313</t>
  </si>
  <si>
    <t>Doprinosi za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</si>
  <si>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</si>
  <si>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</si>
  <si>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</si>
  <si>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</si>
  <si>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</si>
  <si>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</si>
  <si>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</si>
  <si>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</si>
  <si>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</si>
  <si>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</si>
  <si>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</si>
  <si>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prihodi</t>
  </si>
  <si>
    <t>343</t>
  </si>
  <si>
    <t>Ostali financijski rashodi</t>
  </si>
  <si>
    <t>36</t>
  </si>
  <si>
    <t>Pomoći dane u inozemstvo i unutar općeg proračuna</t>
  </si>
  <si>
    <t>Tekuće pomoći korisnicima drugih proračuna</t>
  </si>
  <si>
    <t>366</t>
  </si>
  <si>
    <t>Pomoći proračunskim korisnicima drugih proračuna</t>
  </si>
  <si>
    <t>37</t>
  </si>
  <si>
    <t>Naknade građanima i kućanstvima na temelju</t>
  </si>
  <si>
    <t>372</t>
  </si>
  <si>
    <t>Ostale naknade građanima i kućanstvima iz proračun</t>
  </si>
  <si>
    <t>38</t>
  </si>
  <si>
    <t>Ostali rashodi</t>
  </si>
  <si>
    <t>381</t>
  </si>
  <si>
    <t>Tekuće donacije</t>
  </si>
  <si>
    <t>4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</si>
  <si>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</si>
  <si>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</si>
  <si>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</si>
  <si>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</si>
  <si>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</si>
  <si>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</si>
  <si>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</si>
  <si>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</si>
  <si>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426</t>
  </si>
  <si>
    <t>Nematerijalna proizvedena imovina</t>
  </si>
  <si>
    <t>45</t>
  </si>
  <si>
    <t>Rashodi za dodatna ulaganja na nefinancijskoj</t>
  </si>
  <si>
    <t>451</t>
  </si>
  <si>
    <t>Dodatna ulaganja na građevinskim objektima</t>
  </si>
  <si>
    <t>Članak 3.</t>
  </si>
  <si>
    <t>Izmjene i dopune Proračuna Općine Vrbje za 2022. g.  raspoređuju se po organizacijskoj, ekonomskoj i programskoj klasifikaciji u Posebnom dijelu Proračuna kako slijedi:</t>
  </si>
  <si>
    <t>RAZDJEL</t>
  </si>
  <si>
    <t>VRSTA RASHODA/IZDATKA</t>
  </si>
  <si>
    <t>INDEX 2/1</t>
  </si>
  <si>
    <t>Proračun rashodi</t>
  </si>
  <si>
    <t>001 OPĆINSKO VIJEĆE</t>
  </si>
  <si>
    <t>GLAVA 1001 OPĆINSKO VIJEĆE</t>
  </si>
  <si>
    <t>PROGRAM 1001 PROGRAM LOKALNE SAMOUPRAVE</t>
  </si>
  <si>
    <t>FUNKCIJA: 01 Opće javne usluge</t>
  </si>
  <si>
    <t>A100102 Rad općinskog vijeća</t>
  </si>
  <si>
    <t>Izvor 1 Opći prihodi i primici</t>
  </si>
  <si>
    <t>A100104 Financiranje političkih stranaka</t>
  </si>
  <si>
    <t>NOVI PLAN 2021</t>
  </si>
  <si>
    <t>002 OPĆINSKA UPRAVA</t>
  </si>
  <si>
    <t>GLAVA 00201 JEDINSTVENI UPRAVNI ODJEL</t>
  </si>
  <si>
    <t>A100101 Zajednički troškovi zaposlenih (ured načelnika i JUO)</t>
  </si>
  <si>
    <t>Izvor 5 Pomoći</t>
  </si>
  <si>
    <t>A100102 Javna uprava i administracija</t>
  </si>
  <si>
    <t>A10103 JUO komunalni radnici</t>
  </si>
  <si>
    <t>K100101 Nabava opreme za redovno poslovanje</t>
  </si>
  <si>
    <t>Izvor 9 Vlastita sredstva</t>
  </si>
  <si>
    <t>PROGRAM 2001 ODRŽAVANJE KOMUNALNE INFRASTRUKTURE</t>
  </si>
  <si>
    <t>FUNKCIJA: 06 Usluge unapređenja stanovanja i zajednice</t>
  </si>
  <si>
    <t>A200101 Održavanje zgrada-skladišta mrtvačnice</t>
  </si>
  <si>
    <t>FUNKCIJA: 04 Ekonomski poslovi</t>
  </si>
  <si>
    <t>A200102 Održavanje nerazvrstanih cesta, propusta i poljskih puteva</t>
  </si>
  <si>
    <t>A200103 Održavanje javne rasvjete</t>
  </si>
  <si>
    <t>Izvor 4 Prihodi za posebne namjene</t>
  </si>
  <si>
    <t>A200104 održavanje javnih površina</t>
  </si>
  <si>
    <t>Izvor 3 Vlastiti prihodi</t>
  </si>
  <si>
    <t>A200105 Geodetsko-katastarske usluge</t>
  </si>
  <si>
    <t>K200101 Dodatna ulaganja na građevinskim objektima</t>
  </si>
  <si>
    <t>K200102 Poslovni objekti</t>
  </si>
  <si>
    <t>K200103 ostali građevinski objekti - vodovod, plinovod, kanalizacija</t>
  </si>
  <si>
    <t>Rashodi za nabanu proizvedene dugotrajne imovine</t>
  </si>
  <si>
    <t>K200104 Ceste i ostali slični objekti</t>
  </si>
  <si>
    <t>A200108 Dobrovoljne radne akcije</t>
  </si>
  <si>
    <t>A200107 Uređenje groblja</t>
  </si>
  <si>
    <t>PROGRAM 2002 ZAŠTITA OKOLIŠA</t>
  </si>
  <si>
    <t>A200201 Ekološke i komunalne usluge</t>
  </si>
  <si>
    <t xml:space="preserve">Pomoći </t>
  </si>
  <si>
    <t>A200202 Poljoprivreda</t>
  </si>
  <si>
    <t>PROGRAM 2003 ZAŠTITA I SPAŠAVANJE</t>
  </si>
  <si>
    <t>FUNKCIJA: 03 Javni red i sigurnost</t>
  </si>
  <si>
    <t>A200301 Zaštita i spašavanje,civilna zaštita</t>
  </si>
  <si>
    <t>A200302 Zaštita od požara i sigurnost</t>
  </si>
  <si>
    <t>K200301 Nabava vatrogasnog vozila</t>
  </si>
  <si>
    <t>PROGRAM 2004 JAVNI RADOVI I KOMUNALNI PROGRAM</t>
  </si>
  <si>
    <t>A200401 Komunalni radovi i usluge</t>
  </si>
  <si>
    <t>K200402 Nabava i obnova sredstava za rad</t>
  </si>
  <si>
    <t>PROGRAM 3001 PROGRAM SKRBI O OBITELJIMA,DJECI,STARIM I NEMOĆNIMA</t>
  </si>
  <si>
    <t>FUNKCIJA: 10 Socijalna zaštita</t>
  </si>
  <si>
    <t>A300101 Skrb o obiteljima i djeci</t>
  </si>
  <si>
    <t>A300102 Pomoć obiteljima i kućanstvima</t>
  </si>
  <si>
    <t>A300103 Pomoć mladim obiteljima</t>
  </si>
  <si>
    <t>A300104 Gradski odbor crvenog križa</t>
  </si>
  <si>
    <t>A300105 Projekt "Zajedno za žene"</t>
  </si>
  <si>
    <t>Ostali rashodi za zaposlene</t>
  </si>
  <si>
    <t>Naknada troškova zaposlenima</t>
  </si>
  <si>
    <t>PROGRAM 3002 PROGRAM JAVNIH POTREBA U KULTURI</t>
  </si>
  <si>
    <t>FUNKCIJA: 08 Rekreacija, kultura i religija</t>
  </si>
  <si>
    <t>A300201 Kulturne manifestacije,održavanje kulturnih i skralnih objekata</t>
  </si>
  <si>
    <t>K300201 Kapitalne donacije vjerskim zajednicama</t>
  </si>
  <si>
    <t>PROGRAM 3003 PROGRAM JAVNIH POTREBA U SPORTU</t>
  </si>
  <si>
    <t>A300301 Javne potrebe u športu</t>
  </si>
  <si>
    <t>K300301 Kapitalna ulaganja u športske objekte</t>
  </si>
  <si>
    <t>PROGRAM 3004 PREDŠKOLSKI ODGOJ I ŠKOLSTVO</t>
  </si>
  <si>
    <t>FUNKCIJA: 09 Obrazovanje</t>
  </si>
  <si>
    <t>A300401 Predškola-mala škola</t>
  </si>
  <si>
    <t>K300401 Oprema za dječja igrališta</t>
  </si>
  <si>
    <t>PROGRAM 3005 DODATNE USLUGE U ZDRAVSTVU I PREVENTIVA</t>
  </si>
  <si>
    <t>FUNKCIJA: 07 Zdravstvo</t>
  </si>
  <si>
    <t>K300501 Kapitalne pomoći zdravstvenim ustanovama korisnicima drugih proračuna</t>
  </si>
  <si>
    <t>A100109 Javna uprava i administracija</t>
  </si>
  <si>
    <t>385</t>
  </si>
  <si>
    <t>Tekuća pričuva</t>
  </si>
  <si>
    <t>Funkcijska klasifikacija</t>
  </si>
  <si>
    <t>01</t>
  </si>
  <si>
    <t>Opće javne usluge</t>
  </si>
  <si>
    <t>03</t>
  </si>
  <si>
    <t>Javni red i sigurnost</t>
  </si>
  <si>
    <t>04</t>
  </si>
  <si>
    <t>Ekonomski poslovi</t>
  </si>
  <si>
    <t>06</t>
  </si>
  <si>
    <t>Usluge unaprijeđenja stanovanja i zajednice</t>
  </si>
  <si>
    <t>08</t>
  </si>
  <si>
    <t>Rekreacija, kultura i religija</t>
  </si>
  <si>
    <t>07</t>
  </si>
  <si>
    <t>Zdravstvo</t>
  </si>
  <si>
    <t>09</t>
  </si>
  <si>
    <t>Obrazovanje</t>
  </si>
  <si>
    <t>10</t>
  </si>
  <si>
    <t>Socijalna zaštita</t>
  </si>
  <si>
    <t>UKUPNO</t>
  </si>
  <si>
    <t>Članak 4.</t>
  </si>
  <si>
    <t>Ove Izmjene i dopune Proračuna Općine Vrbje za 2022.godine objaviti će se u "Službenom glasniku".</t>
  </si>
  <si>
    <t>Predsjednik općinskog vijeća</t>
  </si>
  <si>
    <t>Izvor 6 Donacije</t>
  </si>
  <si>
    <t>Izvor 7 Prihodi od prodaje ili zamjene financijske imovine</t>
  </si>
  <si>
    <t>Izvor 8 Namjenski primici</t>
  </si>
  <si>
    <t>POSEBNI DIO</t>
  </si>
  <si>
    <t>IZVJEŠTAJ O REBALANSU</t>
  </si>
  <si>
    <t>OPĆINE VRBJE ZA RAZDOBLJE OD 01. 01. DO 31.12 . 2022.</t>
  </si>
  <si>
    <t>PLAN I REBALANS RASHODA PO ORGANIZACIJSKOJ KLASIFIKACIJI</t>
  </si>
  <si>
    <t>BROJ KONTA</t>
  </si>
  <si>
    <t xml:space="preserve">NAZIV RASHODA </t>
  </si>
  <si>
    <t>PLAN ZA 2021.</t>
  </si>
  <si>
    <t>NOVI PLAN 2022.</t>
  </si>
  <si>
    <t>Indeks 3/2</t>
  </si>
  <si>
    <t>1.</t>
  </si>
  <si>
    <t>2.</t>
  </si>
  <si>
    <t>3.</t>
  </si>
  <si>
    <t>4.</t>
  </si>
  <si>
    <t>5.</t>
  </si>
  <si>
    <t>UKUPNO RASHODI I IZDACI</t>
  </si>
  <si>
    <t>R 001 OPĆINSKO VIJEĆE</t>
  </si>
  <si>
    <t>Glava 01 OPĆINSKO VIJEĆE</t>
  </si>
  <si>
    <t>R 002 OPĆINSKA UPRAVA</t>
  </si>
  <si>
    <t>Glava 02  JEDINSTVENI UPRAVNI ODJEL</t>
  </si>
  <si>
    <t xml:space="preserve">IZVJEŠTAJ O REBALANSU POSEBNOG DIJELA PRORAČUNA </t>
  </si>
  <si>
    <t>OPĆINE VRBJE ZA RAZDOBLJE OD 01.01. DO 31.12.2022.</t>
  </si>
  <si>
    <t>PLAN I REBALANS RASHODA PO EKONOMSKOJ KLASIFIKACIJI</t>
  </si>
  <si>
    <t>PLAN ZA 2022.</t>
  </si>
  <si>
    <t>Financijski rashodi</t>
  </si>
  <si>
    <t>Pomoći dane u inoz.i unutar općeg proračuna</t>
  </si>
  <si>
    <t>Nak. građ.i kuć.na temelju osig.i dr.nak.</t>
  </si>
  <si>
    <t>Rashodi za nabavu nefinanc.imovin</t>
  </si>
  <si>
    <t>Rashodi za nabavu proizved.dug. imov</t>
  </si>
  <si>
    <t>Rashodi za dodat.na ulag.na nefin.imov</t>
  </si>
  <si>
    <t>Prihodi i rashodi te primici i izdaci po ekonomskoj klasifikaciji utvrđuje se u Računu prihoda i rashoda i Računu financiranja za 2022. godinu kako slijedi:</t>
  </si>
  <si>
    <t>Milan Brkanac</t>
  </si>
  <si>
    <t xml:space="preserve">                         BRODSKO POSAVSKA ŽUPANIJA</t>
  </si>
  <si>
    <t xml:space="preserve">                        OPĆINA VRBJE</t>
  </si>
  <si>
    <t xml:space="preserve">                        REPUBLIKA  HRVATSKA</t>
  </si>
  <si>
    <t xml:space="preserve">       OPĆINSKO VIJEĆE</t>
  </si>
  <si>
    <t xml:space="preserve">        URBROJ: 2178-19-03-22-1</t>
  </si>
  <si>
    <t xml:space="preserve">        KLASA:   400-01/22-01/01</t>
  </si>
  <si>
    <t xml:space="preserve">       Vrbje, 20.12.2022.</t>
  </si>
  <si>
    <t>Na temelju članka 45. Zakona o proračunu (NN 144/21) i članka 32 Statuta općine Vrbje, ("Službeni glasnik Općine Vrbje"  br.03/18 i 02/21) Općinsko vijeće Općine Vrbje na svojoj  8. sjednici održanoj  20.12.2022.g.  donosi: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</si>
</sst>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_ ;[Red]\-#,##0\ "/>
    <numFmt numFmtId="167" formatCode="#,##0_ ;\-#,##0\ "/>
  </numFmts>
  <fonts count="61">
    <font>
      <sz val="10"/>
      <name val="MS Sans Serif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MS Sans Serif"/>
      <family val="2"/>
    </font>
    <font>
      <b/>
      <sz val="10"/>
      <name val="Times New Roman"/>
      <family val="1"/>
    </font>
    <font>
      <b/>
      <sz val="8"/>
      <name val="MS Sans Serif"/>
      <family val="2"/>
    </font>
    <font>
      <b/>
      <i/>
      <sz val="10"/>
      <name val="Times New Roman"/>
      <family val="1"/>
    </font>
    <font>
      <sz val="10"/>
      <color indexed="8"/>
      <name val="MS Sans Serif"/>
      <family val="2"/>
    </font>
    <font>
      <i/>
      <sz val="10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8" fillId="0" borderId="0">
      <alignment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0" fontId="55" fillId="0" borderId="7" applyNumberFormat="0" applyFill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8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51" applyFont="1">
      <alignment/>
      <protection/>
    </xf>
    <xf numFmtId="0" fontId="4" fillId="0" borderId="0" xfId="51" applyFont="1" applyAlignment="1">
      <alignment horizontal="left"/>
      <protection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51" applyFont="1">
      <alignment/>
      <protection/>
    </xf>
    <xf numFmtId="0" fontId="3" fillId="33" borderId="10" xfId="51" applyFont="1" applyFill="1" applyBorder="1">
      <alignment/>
      <protection/>
    </xf>
    <xf numFmtId="0" fontId="3" fillId="33" borderId="11" xfId="51" applyFont="1" applyFill="1" applyBorder="1">
      <alignment/>
      <protection/>
    </xf>
    <xf numFmtId="0" fontId="3" fillId="33" borderId="11" xfId="51" applyFont="1" applyFill="1" applyBorder="1" applyAlignment="1">
      <alignment horizontal="center"/>
      <protection/>
    </xf>
    <xf numFmtId="0" fontId="5" fillId="34" borderId="11" xfId="0" applyNumberFormat="1" applyFont="1" applyFill="1" applyBorder="1" applyAlignment="1">
      <alignment horizontal="center"/>
    </xf>
    <xf numFmtId="0" fontId="3" fillId="33" borderId="12" xfId="51" applyFont="1" applyFill="1" applyBorder="1" applyAlignment="1">
      <alignment horizontal="center"/>
      <protection/>
    </xf>
    <xf numFmtId="0" fontId="3" fillId="33" borderId="12" xfId="51" applyFont="1" applyFill="1" applyBorder="1" applyAlignment="1">
      <alignment horizontal="center" wrapText="1"/>
      <protection/>
    </xf>
    <xf numFmtId="2" fontId="5" fillId="33" borderId="12" xfId="0" applyNumberFormat="1" applyFont="1" applyFill="1" applyBorder="1" applyAlignment="1">
      <alignment horizontal="center"/>
    </xf>
    <xf numFmtId="0" fontId="3" fillId="33" borderId="13" xfId="51" applyFont="1" applyFill="1" applyBorder="1" applyAlignment="1">
      <alignment horizontal="center"/>
      <protection/>
    </xf>
    <xf numFmtId="0" fontId="3" fillId="33" borderId="14" xfId="51" applyFont="1" applyFill="1" applyBorder="1">
      <alignment/>
      <protection/>
    </xf>
    <xf numFmtId="0" fontId="3" fillId="33" borderId="14" xfId="51" applyFont="1" applyFill="1" applyBorder="1" applyAlignment="1">
      <alignment horizontal="center"/>
      <protection/>
    </xf>
    <xf numFmtId="2" fontId="5" fillId="33" borderId="14" xfId="0" applyNumberFormat="1" applyFont="1" applyFill="1" applyBorder="1" applyAlignment="1">
      <alignment horizontal="center"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>
      <alignment/>
      <protection/>
    </xf>
    <xf numFmtId="4" fontId="3" fillId="0" borderId="15" xfId="51" applyNumberFormat="1" applyFont="1" applyBorder="1" applyAlignment="1">
      <alignment horizontal="center" vertical="center"/>
      <protection/>
    </xf>
    <xf numFmtId="2" fontId="5" fillId="0" borderId="15" xfId="0" applyNumberFormat="1" applyFont="1" applyBorder="1" applyAlignment="1">
      <alignment horizontal="center"/>
    </xf>
    <xf numFmtId="0" fontId="3" fillId="0" borderId="13" xfId="51" applyFont="1" applyBorder="1" applyAlignment="1">
      <alignment horizontal="center"/>
      <protection/>
    </xf>
    <xf numFmtId="0" fontId="3" fillId="33" borderId="0" xfId="51" applyFont="1" applyFill="1" applyAlignment="1">
      <alignment horizontal="center"/>
      <protection/>
    </xf>
    <xf numFmtId="4" fontId="3" fillId="33" borderId="15" xfId="51" applyNumberFormat="1" applyFont="1" applyFill="1" applyBorder="1" applyAlignment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/>
    </xf>
    <xf numFmtId="0" fontId="3" fillId="33" borderId="15" xfId="51" applyFont="1" applyFill="1" applyBorder="1">
      <alignment/>
      <protection/>
    </xf>
    <xf numFmtId="0" fontId="3" fillId="0" borderId="0" xfId="51" applyFont="1" applyAlignment="1">
      <alignment horizontal="center"/>
      <protection/>
    </xf>
    <xf numFmtId="0" fontId="0" fillId="35" borderId="0" xfId="0" applyFill="1" applyAlignment="1">
      <alignment/>
    </xf>
    <xf numFmtId="2" fontId="5" fillId="33" borderId="15" xfId="0" applyNumberFormat="1" applyFont="1" applyFill="1" applyBorder="1" applyAlignment="1">
      <alignment horizontal="center" vertical="center"/>
    </xf>
    <xf numFmtId="0" fontId="3" fillId="0" borderId="10" xfId="51" applyFont="1" applyFill="1" applyBorder="1" applyAlignment="1">
      <alignment horizontal="left" wrapText="1"/>
      <protection/>
    </xf>
    <xf numFmtId="0" fontId="3" fillId="0" borderId="11" xfId="51" applyFont="1" applyFill="1" applyBorder="1" applyAlignment="1">
      <alignment horizontal="left" wrapText="1"/>
      <protection/>
    </xf>
    <xf numFmtId="4" fontId="3" fillId="0" borderId="11" xfId="5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3" fillId="33" borderId="11" xfId="51" applyNumberFormat="1" applyFont="1" applyFill="1" applyBorder="1" applyAlignment="1">
      <alignment horizontal="center" vertical="center"/>
      <protection/>
    </xf>
    <xf numFmtId="0" fontId="3" fillId="35" borderId="10" xfId="51" applyFont="1" applyFill="1" applyBorder="1" applyAlignment="1">
      <alignment horizontal="center"/>
      <protection/>
    </xf>
    <xf numFmtId="4" fontId="3" fillId="35" borderId="11" xfId="51" applyNumberFormat="1" applyFont="1" applyFill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/>
      <protection/>
    </xf>
    <xf numFmtId="0" fontId="3" fillId="33" borderId="0" xfId="51" applyFont="1" applyFill="1" applyBorder="1" applyAlignment="1">
      <alignment wrapText="1"/>
      <protection/>
    </xf>
    <xf numFmtId="4" fontId="3" fillId="33" borderId="0" xfId="51" applyNumberFormat="1" applyFont="1" applyFill="1" applyBorder="1" applyAlignment="1">
      <alignment horizontal="center" vertical="center"/>
      <protection/>
    </xf>
    <xf numFmtId="2" fontId="5" fillId="33" borderId="11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6" fillId="0" borderId="0" xfId="51" applyFont="1" applyBorder="1" applyAlignment="1">
      <alignment wrapText="1"/>
      <protection/>
    </xf>
    <xf numFmtId="2" fontId="6" fillId="0" borderId="0" xfId="51" applyNumberFormat="1" applyFont="1" applyBorder="1" applyAlignment="1">
      <alignment wrapText="1"/>
      <protection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35" applyFont="1" applyAlignment="1">
      <alignment vertical="top"/>
      <protection/>
    </xf>
    <xf numFmtId="2" fontId="7" fillId="0" borderId="0" xfId="35" applyNumberFormat="1" applyFont="1" applyAlignment="1">
      <alignment vertical="top"/>
      <protection/>
    </xf>
    <xf numFmtId="0" fontId="9" fillId="36" borderId="17" xfId="0" applyNumberFormat="1" applyFont="1" applyFill="1" applyBorder="1" applyAlignment="1">
      <alignment horizontal="center" vertical="center"/>
    </xf>
    <xf numFmtId="12" fontId="9" fillId="36" borderId="18" xfId="0" applyNumberFormat="1" applyFont="1" applyFill="1" applyBorder="1" applyAlignment="1">
      <alignment horizontal="center" vertical="center" wrapText="1" shrinkToFit="1"/>
    </xf>
    <xf numFmtId="1" fontId="9" fillId="36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/>
    </xf>
    <xf numFmtId="0" fontId="0" fillId="37" borderId="21" xfId="0" applyNumberFormat="1" applyFont="1" applyFill="1" applyBorder="1" applyAlignment="1">
      <alignment horizontal="center"/>
    </xf>
    <xf numFmtId="0" fontId="0" fillId="37" borderId="21" xfId="0" applyNumberFormat="1" applyFont="1" applyFill="1" applyBorder="1" applyAlignment="1">
      <alignment/>
    </xf>
    <xf numFmtId="4" fontId="0" fillId="37" borderId="22" xfId="0" applyNumberFormat="1" applyFill="1" applyBorder="1" applyAlignment="1">
      <alignment/>
    </xf>
    <xf numFmtId="4" fontId="9" fillId="37" borderId="22" xfId="0" applyNumberFormat="1" applyFont="1" applyFill="1" applyBorder="1" applyAlignment="1">
      <alignment/>
    </xf>
    <xf numFmtId="4" fontId="0" fillId="37" borderId="22" xfId="0" applyNumberFormat="1" applyFont="1" applyFill="1" applyBorder="1" applyAlignment="1">
      <alignment/>
    </xf>
    <xf numFmtId="1" fontId="0" fillId="37" borderId="21" xfId="0" applyNumberFormat="1" applyFill="1" applyBorder="1" applyAlignment="1">
      <alignment/>
    </xf>
    <xf numFmtId="0" fontId="0" fillId="36" borderId="21" xfId="0" applyNumberFormat="1" applyFont="1" applyFill="1" applyBorder="1" applyAlignment="1">
      <alignment horizontal="center"/>
    </xf>
    <xf numFmtId="0" fontId="0" fillId="36" borderId="21" xfId="0" applyNumberFormat="1" applyFont="1" applyFill="1" applyBorder="1" applyAlignment="1">
      <alignment/>
    </xf>
    <xf numFmtId="4" fontId="0" fillId="36" borderId="22" xfId="0" applyNumberFormat="1" applyFill="1" applyBorder="1" applyAlignment="1">
      <alignment/>
    </xf>
    <xf numFmtId="4" fontId="0" fillId="36" borderId="22" xfId="0" applyNumberFormat="1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1" fontId="0" fillId="0" borderId="21" xfId="0" applyNumberFormat="1" applyBorder="1" applyAlignment="1">
      <alignment/>
    </xf>
    <xf numFmtId="0" fontId="9" fillId="0" borderId="0" xfId="0" applyFont="1" applyAlignment="1">
      <alignment/>
    </xf>
    <xf numFmtId="0" fontId="9" fillId="0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35" borderId="21" xfId="0" applyNumberFormat="1" applyFont="1" applyFill="1" applyBorder="1" applyAlignment="1">
      <alignment horizontal="center"/>
    </xf>
    <xf numFmtId="0" fontId="9" fillId="35" borderId="21" xfId="0" applyNumberFormat="1" applyFont="1" applyFill="1" applyBorder="1" applyAlignment="1">
      <alignment/>
    </xf>
    <xf numFmtId="4" fontId="9" fillId="35" borderId="22" xfId="0" applyNumberFormat="1" applyFont="1" applyFill="1" applyBorder="1" applyAlignment="1">
      <alignment/>
    </xf>
    <xf numFmtId="0" fontId="0" fillId="36" borderId="21" xfId="0" applyNumberFormat="1" applyFill="1" applyBorder="1" applyAlignment="1">
      <alignment horizontal="center"/>
    </xf>
    <xf numFmtId="0" fontId="0" fillId="36" borderId="21" xfId="53" applyFont="1" applyFill="1" applyBorder="1" applyAlignment="1">
      <alignment horizontal="left" vertical="center" wrapText="1"/>
      <protection/>
    </xf>
    <xf numFmtId="0" fontId="10" fillId="0" borderId="21" xfId="53" applyFont="1" applyBorder="1" applyAlignment="1">
      <alignment horizontal="left" vertical="center" wrapText="1"/>
      <protection/>
    </xf>
    <xf numFmtId="0" fontId="9" fillId="36" borderId="21" xfId="0" applyNumberFormat="1" applyFont="1" applyFill="1" applyBorder="1" applyAlignment="1">
      <alignment horizontal="center"/>
    </xf>
    <xf numFmtId="0" fontId="9" fillId="36" borderId="21" xfId="0" applyNumberFormat="1" applyFont="1" applyFill="1" applyBorder="1" applyAlignment="1">
      <alignment/>
    </xf>
    <xf numFmtId="4" fontId="9" fillId="36" borderId="22" xfId="0" applyNumberFormat="1" applyFont="1" applyFill="1" applyBorder="1" applyAlignment="1">
      <alignment/>
    </xf>
    <xf numFmtId="4" fontId="0" fillId="37" borderId="21" xfId="0" applyNumberFormat="1" applyFill="1" applyBorder="1" applyAlignment="1">
      <alignment/>
    </xf>
    <xf numFmtId="4" fontId="0" fillId="36" borderId="21" xfId="0" applyNumberForma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4" fontId="0" fillId="36" borderId="21" xfId="0" applyNumberFormat="1" applyFont="1" applyFill="1" applyBorder="1" applyAlignment="1">
      <alignment/>
    </xf>
    <xf numFmtId="4" fontId="9" fillId="35" borderId="21" xfId="0" applyNumberFormat="1" applyFont="1" applyFill="1" applyBorder="1" applyAlignment="1">
      <alignment/>
    </xf>
    <xf numFmtId="4" fontId="9" fillId="0" borderId="21" xfId="0" applyNumberFormat="1" applyFont="1" applyBorder="1" applyAlignment="1">
      <alignment/>
    </xf>
    <xf numFmtId="40" fontId="0" fillId="0" borderId="0" xfId="0" applyNumberFormat="1" applyAlignment="1">
      <alignment/>
    </xf>
    <xf numFmtId="4" fontId="9" fillId="36" borderId="17" xfId="0" applyNumberFormat="1" applyFont="1" applyFill="1" applyBorder="1" applyAlignment="1">
      <alignment horizontal="center" vertical="center" wrapText="1"/>
    </xf>
    <xf numFmtId="166" fontId="11" fillId="36" borderId="17" xfId="0" applyNumberFormat="1" applyFont="1" applyFill="1" applyBorder="1" applyAlignment="1">
      <alignment horizontal="center" wrapText="1"/>
    </xf>
    <xf numFmtId="4" fontId="9" fillId="38" borderId="19" xfId="0" applyNumberFormat="1" applyFont="1" applyFill="1" applyBorder="1" applyAlignment="1">
      <alignment horizontal="right" vertical="center" wrapText="1"/>
    </xf>
    <xf numFmtId="166" fontId="0" fillId="38" borderId="19" xfId="0" applyNumberFormat="1" applyFill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 vertical="center" wrapText="1"/>
    </xf>
    <xf numFmtId="166" fontId="0" fillId="0" borderId="21" xfId="0" applyNumberFormat="1" applyBorder="1" applyAlignment="1">
      <alignment/>
    </xf>
    <xf numFmtId="0" fontId="0" fillId="0" borderId="21" xfId="0" applyNumberFormat="1" applyFont="1" applyBorder="1" applyAlignment="1">
      <alignment/>
    </xf>
    <xf numFmtId="4" fontId="0" fillId="39" borderId="21" xfId="0" applyNumberFormat="1" applyFont="1" applyFill="1" applyBorder="1" applyAlignment="1">
      <alignment/>
    </xf>
    <xf numFmtId="4" fontId="0" fillId="39" borderId="19" xfId="0" applyNumberFormat="1" applyFont="1" applyFill="1" applyBorder="1" applyAlignment="1">
      <alignment horizontal="right" vertical="center" wrapText="1"/>
    </xf>
    <xf numFmtId="166" fontId="0" fillId="39" borderId="21" xfId="0" applyNumberFormat="1" applyFill="1" applyBorder="1" applyAlignment="1">
      <alignment/>
    </xf>
    <xf numFmtId="4" fontId="12" fillId="0" borderId="21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right" vertical="center" wrapText="1"/>
    </xf>
    <xf numFmtId="4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0" fillId="36" borderId="19" xfId="0" applyNumberFormat="1" applyFont="1" applyFill="1" applyBorder="1" applyAlignment="1">
      <alignment horizontal="right" vertical="center" wrapText="1"/>
    </xf>
    <xf numFmtId="166" fontId="0" fillId="36" borderId="21" xfId="0" applyNumberFormat="1" applyFill="1" applyBorder="1" applyAlignment="1">
      <alignment/>
    </xf>
    <xf numFmtId="4" fontId="0" fillId="40" borderId="21" xfId="0" applyNumberFormat="1" applyFont="1" applyFill="1" applyBorder="1" applyAlignment="1">
      <alignment/>
    </xf>
    <xf numFmtId="4" fontId="0" fillId="40" borderId="19" xfId="0" applyNumberFormat="1" applyFont="1" applyFill="1" applyBorder="1" applyAlignment="1">
      <alignment horizontal="right" vertical="center" wrapText="1"/>
    </xf>
    <xf numFmtId="166" fontId="0" fillId="40" borderId="21" xfId="0" applyNumberFormat="1" applyFill="1" applyBorder="1" applyAlignment="1">
      <alignment/>
    </xf>
    <xf numFmtId="40" fontId="9" fillId="0" borderId="0" xfId="0" applyNumberFormat="1" applyFont="1" applyAlignment="1">
      <alignment/>
    </xf>
    <xf numFmtId="0" fontId="0" fillId="0" borderId="21" xfId="0" applyNumberFormat="1" applyFont="1" applyBorder="1" applyAlignment="1">
      <alignment horizontal="center"/>
    </xf>
    <xf numFmtId="4" fontId="0" fillId="34" borderId="2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right" vertical="center" wrapText="1"/>
    </xf>
    <xf numFmtId="166" fontId="0" fillId="0" borderId="23" xfId="0" applyNumberFormat="1" applyBorder="1" applyAlignment="1">
      <alignment/>
    </xf>
    <xf numFmtId="4" fontId="0" fillId="0" borderId="22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4" fontId="0" fillId="39" borderId="22" xfId="0" applyNumberFormat="1" applyFont="1" applyFill="1" applyBorder="1" applyAlignment="1">
      <alignment/>
    </xf>
    <xf numFmtId="4" fontId="0" fillId="40" borderId="22" xfId="0" applyNumberFormat="1" applyFont="1" applyFill="1" applyBorder="1" applyAlignment="1">
      <alignment/>
    </xf>
    <xf numFmtId="167" fontId="13" fillId="40" borderId="21" xfId="0" applyNumberFormat="1" applyFont="1" applyFill="1" applyBorder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9" xfId="0" applyNumberFormat="1" applyFont="1" applyFill="1" applyBorder="1" applyAlignment="1">
      <alignment horizontal="right" vertical="center" wrapText="1"/>
    </xf>
    <xf numFmtId="166" fontId="9" fillId="0" borderId="21" xfId="0" applyNumberFormat="1" applyFont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0" fillId="35" borderId="21" xfId="0" applyNumberFormat="1" applyFill="1" applyBorder="1" applyAlignment="1">
      <alignment/>
    </xf>
    <xf numFmtId="4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21" xfId="0" applyNumberFormat="1" applyFont="1" applyBorder="1" applyAlignment="1">
      <alignment/>
    </xf>
    <xf numFmtId="4" fontId="0" fillId="39" borderId="22" xfId="0" applyNumberFormat="1" applyFill="1" applyBorder="1" applyAlignment="1">
      <alignment/>
    </xf>
    <xf numFmtId="4" fontId="9" fillId="0" borderId="19" xfId="0" applyNumberFormat="1" applyFont="1" applyBorder="1" applyAlignment="1">
      <alignment horizontal="right" vertical="center" wrapText="1"/>
    </xf>
    <xf numFmtId="4" fontId="0" fillId="34" borderId="22" xfId="0" applyNumberFormat="1" applyFill="1" applyBorder="1" applyAlignment="1">
      <alignment/>
    </xf>
    <xf numFmtId="4" fontId="0" fillId="36" borderId="19" xfId="0" applyNumberFormat="1" applyFill="1" applyBorder="1" applyAlignment="1">
      <alignment horizontal="right" vertical="center" wrapText="1"/>
    </xf>
    <xf numFmtId="4" fontId="0" fillId="40" borderId="21" xfId="0" applyNumberFormat="1" applyFill="1" applyBorder="1" applyAlignment="1">
      <alignment/>
    </xf>
    <xf numFmtId="4" fontId="0" fillId="40" borderId="19" xfId="0" applyNumberFormat="1" applyFill="1" applyBorder="1" applyAlignment="1">
      <alignment horizontal="right" vertical="center" wrapText="1"/>
    </xf>
    <xf numFmtId="4" fontId="0" fillId="40" borderId="22" xfId="0" applyNumberFormat="1" applyFill="1" applyBorder="1" applyAlignment="1">
      <alignment/>
    </xf>
    <xf numFmtId="0" fontId="9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9" xfId="0" applyNumberFormat="1" applyBorder="1" applyAlignment="1">
      <alignment horizontal="right" vertical="center" wrapText="1"/>
    </xf>
    <xf numFmtId="4" fontId="0" fillId="0" borderId="22" xfId="0" applyNumberFormat="1" applyBorder="1" applyAlignment="1">
      <alignment/>
    </xf>
    <xf numFmtId="49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4" fontId="0" fillId="36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35" applyFont="1" applyBorder="1" applyAlignment="1">
      <alignment horizontal="left" vertical="top"/>
      <protection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/>
    </xf>
    <xf numFmtId="4" fontId="0" fillId="4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9" fillId="40" borderId="12" xfId="0" applyNumberFormat="1" applyFont="1" applyFill="1" applyBorder="1" applyAlignment="1">
      <alignment/>
    </xf>
    <xf numFmtId="0" fontId="15" fillId="0" borderId="0" xfId="51" applyFont="1">
      <alignment/>
      <protection/>
    </xf>
    <xf numFmtId="0" fontId="16" fillId="0" borderId="0" xfId="51" applyFont="1">
      <alignment/>
      <protection/>
    </xf>
    <xf numFmtId="0" fontId="21" fillId="0" borderId="21" xfId="51" applyFont="1" applyBorder="1" applyAlignment="1">
      <alignment horizontal="center" vertical="center" wrapText="1"/>
      <protection/>
    </xf>
    <xf numFmtId="0" fontId="10" fillId="0" borderId="21" xfId="51" applyFont="1" applyBorder="1" applyAlignment="1">
      <alignment horizontal="center" vertical="center" wrapText="1"/>
      <protection/>
    </xf>
    <xf numFmtId="3" fontId="22" fillId="0" borderId="21" xfId="51" applyNumberFormat="1" applyFont="1" applyBorder="1" applyAlignment="1">
      <alignment horizontal="center" vertical="center" wrapText="1"/>
      <protection/>
    </xf>
    <xf numFmtId="0" fontId="23" fillId="0" borderId="21" xfId="51" applyFont="1" applyBorder="1" applyAlignment="1">
      <alignment horizontal="center" vertical="center" wrapText="1"/>
      <protection/>
    </xf>
    <xf numFmtId="0" fontId="24" fillId="0" borderId="21" xfId="51" applyFont="1" applyBorder="1" applyAlignment="1">
      <alignment horizontal="center" vertical="center" wrapText="1" shrinkToFit="1"/>
      <protection/>
    </xf>
    <xf numFmtId="0" fontId="10" fillId="0" borderId="21" xfId="51" applyFont="1" applyBorder="1" applyAlignment="1">
      <alignment horizontal="center"/>
      <protection/>
    </xf>
    <xf numFmtId="0" fontId="10" fillId="0" borderId="21" xfId="51" applyFont="1" applyBorder="1" applyAlignment="1">
      <alignment horizontal="left"/>
      <protection/>
    </xf>
    <xf numFmtId="0" fontId="24" fillId="0" borderId="21" xfId="51" applyFont="1" applyBorder="1" applyAlignment="1">
      <alignment horizontal="center" vertical="center" wrapText="1"/>
      <protection/>
    </xf>
    <xf numFmtId="4" fontId="24" fillId="0" borderId="21" xfId="51" applyNumberFormat="1" applyFont="1" applyBorder="1" applyAlignment="1">
      <alignment horizontal="right" wrapText="1"/>
      <protection/>
    </xf>
    <xf numFmtId="3" fontId="10" fillId="0" borderId="21" xfId="51" applyNumberFormat="1" applyFont="1" applyBorder="1">
      <alignment/>
      <protection/>
    </xf>
    <xf numFmtId="3" fontId="10" fillId="0" borderId="21" xfId="51" applyNumberFormat="1" applyFont="1" applyBorder="1" applyAlignment="1" applyProtection="1">
      <alignment horizontal="left"/>
      <protection locked="0"/>
    </xf>
    <xf numFmtId="4" fontId="24" fillId="0" borderId="21" xfId="51" applyNumberFormat="1" applyFont="1" applyBorder="1" applyAlignment="1">
      <alignment horizontal="right" vertical="center" wrapText="1"/>
      <protection/>
    </xf>
    <xf numFmtId="3" fontId="25" fillId="0" borderId="21" xfId="51" applyNumberFormat="1" applyFont="1" applyBorder="1" applyAlignment="1" applyProtection="1">
      <alignment horizontal="left"/>
      <protection locked="0"/>
    </xf>
    <xf numFmtId="4" fontId="8" fillId="0" borderId="21" xfId="51" applyNumberFormat="1" applyFont="1" applyBorder="1" applyAlignment="1">
      <alignment horizontal="right" vertical="center" wrapText="1"/>
      <protection/>
    </xf>
    <xf numFmtId="4" fontId="8" fillId="0" borderId="21" xfId="51" applyNumberFormat="1" applyFont="1" applyBorder="1" applyAlignment="1">
      <alignment horizontal="right" wrapText="1"/>
      <protection/>
    </xf>
    <xf numFmtId="3" fontId="25" fillId="0" borderId="21" xfId="51" applyNumberFormat="1" applyFont="1" applyBorder="1">
      <alignment/>
      <protection/>
    </xf>
    <xf numFmtId="3" fontId="25" fillId="0" borderId="21" xfId="51" applyNumberFormat="1" applyFont="1" applyBorder="1" applyProtection="1">
      <alignment/>
      <protection locked="0"/>
    </xf>
    <xf numFmtId="4" fontId="10" fillId="0" borderId="21" xfId="51" applyNumberFormat="1" applyFont="1" applyBorder="1" applyProtection="1">
      <alignment/>
      <protection locked="0"/>
    </xf>
    <xf numFmtId="4" fontId="25" fillId="0" borderId="21" xfId="51" applyNumberFormat="1" applyFont="1" applyBorder="1" applyProtection="1">
      <alignment/>
      <protection locked="0"/>
    </xf>
    <xf numFmtId="3" fontId="22" fillId="0" borderId="21" xfId="51" applyNumberFormat="1" applyFont="1" applyBorder="1" applyAlignment="1">
      <alignment horizontal="right" vertical="center" wrapText="1"/>
      <protection/>
    </xf>
    <xf numFmtId="4" fontId="26" fillId="0" borderId="21" xfId="51" applyNumberFormat="1" applyFont="1" applyBorder="1" applyAlignment="1">
      <alignment horizontal="right" wrapText="1"/>
      <protection/>
    </xf>
    <xf numFmtId="4" fontId="26" fillId="0" borderId="21" xfId="51" applyNumberFormat="1" applyFont="1" applyBorder="1" applyAlignment="1">
      <alignment horizontal="right" vertical="center" wrapText="1"/>
      <protection/>
    </xf>
    <xf numFmtId="4" fontId="13" fillId="0" borderId="21" xfId="51" applyNumberFormat="1" applyFont="1" applyBorder="1" applyAlignment="1">
      <alignment horizontal="right" vertical="center" wrapText="1"/>
      <protection/>
    </xf>
    <xf numFmtId="3" fontId="10" fillId="0" borderId="21" xfId="51" applyNumberFormat="1" applyFont="1" applyBorder="1" applyAlignment="1" applyProtection="1">
      <alignment horizontal="center"/>
      <protection locked="0"/>
    </xf>
    <xf numFmtId="0" fontId="24" fillId="0" borderId="21" xfId="51" applyFont="1" applyBorder="1" applyAlignment="1">
      <alignment horizontal="left" vertical="center" wrapText="1"/>
      <protection/>
    </xf>
    <xf numFmtId="3" fontId="25" fillId="0" borderId="21" xfId="51" applyNumberFormat="1" applyFont="1" applyBorder="1" applyAlignment="1" applyProtection="1">
      <alignment horizontal="center"/>
      <protection locked="0"/>
    </xf>
    <xf numFmtId="0" fontId="8" fillId="0" borderId="21" xfId="51" applyFont="1" applyBorder="1" applyAlignment="1">
      <alignment horizontal="left" vertical="center" wrapText="1"/>
      <protection/>
    </xf>
    <xf numFmtId="4" fontId="10" fillId="0" borderId="21" xfId="51" applyNumberFormat="1" applyFont="1" applyBorder="1" applyAlignment="1" applyProtection="1">
      <alignment horizontal="right"/>
      <protection locked="0"/>
    </xf>
    <xf numFmtId="4" fontId="0" fillId="0" borderId="21" xfId="51" applyNumberFormat="1" applyFont="1" applyBorder="1" applyAlignment="1" applyProtection="1">
      <alignment horizontal="right"/>
      <protection locked="0"/>
    </xf>
    <xf numFmtId="3" fontId="10" fillId="0" borderId="21" xfId="51" applyNumberFormat="1" applyFont="1" applyBorder="1" applyProtection="1">
      <alignment/>
      <protection locked="0"/>
    </xf>
    <xf numFmtId="0" fontId="0" fillId="0" borderId="21" xfId="0" applyBorder="1" applyAlignment="1">
      <alignment horizontal="center" vertical="top"/>
    </xf>
    <xf numFmtId="0" fontId="8" fillId="0" borderId="21" xfId="0" applyFont="1" applyBorder="1" applyAlignment="1">
      <alignment horizontal="left" vertical="top"/>
    </xf>
    <xf numFmtId="4" fontId="0" fillId="0" borderId="21" xfId="0" applyNumberFormat="1" applyBorder="1" applyAlignment="1">
      <alignment horizontal="right" vertical="top"/>
    </xf>
    <xf numFmtId="0" fontId="0" fillId="0" borderId="21" xfId="0" applyFont="1" applyBorder="1" applyAlignment="1">
      <alignment horizontal="left" vertical="top"/>
    </xf>
    <xf numFmtId="0" fontId="24" fillId="0" borderId="21" xfId="0" applyFont="1" applyBorder="1" applyAlignment="1">
      <alignment horizontal="center" vertical="top"/>
    </xf>
    <xf numFmtId="0" fontId="24" fillId="0" borderId="21" xfId="0" applyFont="1" applyBorder="1" applyAlignment="1">
      <alignment horizontal="left" vertical="top"/>
    </xf>
    <xf numFmtId="4" fontId="24" fillId="0" borderId="21" xfId="0" applyNumberFormat="1" applyFont="1" applyBorder="1" applyAlignment="1">
      <alignment horizontal="right" vertical="top"/>
    </xf>
    <xf numFmtId="4" fontId="0" fillId="0" borderId="21" xfId="0" applyNumberFormat="1" applyFont="1" applyFill="1" applyBorder="1" applyAlignment="1">
      <alignment/>
    </xf>
    <xf numFmtId="4" fontId="0" fillId="41" borderId="21" xfId="0" applyNumberFormat="1" applyFont="1" applyFill="1" applyBorder="1" applyAlignment="1">
      <alignment/>
    </xf>
    <xf numFmtId="4" fontId="0" fillId="42" borderId="21" xfId="0" applyNumberFormat="1" applyFont="1" applyFill="1" applyBorder="1" applyAlignment="1">
      <alignment/>
    </xf>
    <xf numFmtId="4" fontId="0" fillId="43" borderId="21" xfId="0" applyNumberFormat="1" applyFont="1" applyFill="1" applyBorder="1" applyAlignment="1">
      <alignment/>
    </xf>
    <xf numFmtId="4" fontId="0" fillId="43" borderId="19" xfId="0" applyNumberFormat="1" applyFont="1" applyFill="1" applyBorder="1" applyAlignment="1">
      <alignment horizontal="right" vertical="center" wrapText="1"/>
    </xf>
    <xf numFmtId="4" fontId="0" fillId="43" borderId="22" xfId="0" applyNumberFormat="1" applyFont="1" applyFill="1" applyBorder="1" applyAlignment="1">
      <alignment/>
    </xf>
    <xf numFmtId="166" fontId="0" fillId="43" borderId="21" xfId="0" applyNumberFormat="1" applyFill="1" applyBorder="1" applyAlignment="1">
      <alignment/>
    </xf>
    <xf numFmtId="166" fontId="0" fillId="44" borderId="21" xfId="0" applyNumberFormat="1" applyFill="1" applyBorder="1" applyAlignment="1">
      <alignment/>
    </xf>
    <xf numFmtId="166" fontId="0" fillId="45" borderId="21" xfId="0" applyNumberFormat="1" applyFill="1" applyBorder="1" applyAlignment="1">
      <alignment/>
    </xf>
    <xf numFmtId="4" fontId="0" fillId="46" borderId="21" xfId="0" applyNumberFormat="1" applyFont="1" applyFill="1" applyBorder="1" applyAlignment="1">
      <alignment/>
    </xf>
    <xf numFmtId="4" fontId="0" fillId="46" borderId="19" xfId="0" applyNumberFormat="1" applyFont="1" applyFill="1" applyBorder="1" applyAlignment="1">
      <alignment horizontal="right" vertical="center" wrapText="1"/>
    </xf>
    <xf numFmtId="4" fontId="0" fillId="46" borderId="22" xfId="0" applyNumberFormat="1" applyFont="1" applyFill="1" applyBorder="1" applyAlignment="1">
      <alignment/>
    </xf>
    <xf numFmtId="166" fontId="0" fillId="47" borderId="21" xfId="0" applyNumberFormat="1" applyFill="1" applyBorder="1" applyAlignment="1">
      <alignment/>
    </xf>
    <xf numFmtId="4" fontId="9" fillId="48" borderId="21" xfId="0" applyNumberFormat="1" applyFont="1" applyFill="1" applyBorder="1" applyAlignment="1">
      <alignment/>
    </xf>
    <xf numFmtId="166" fontId="0" fillId="49" borderId="21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 horizontal="left"/>
    </xf>
    <xf numFmtId="0" fontId="1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horizontal="left" wrapText="1"/>
      <protection/>
    </xf>
    <xf numFmtId="0" fontId="4" fillId="0" borderId="0" xfId="51" applyFont="1" applyBorder="1" applyAlignment="1">
      <alignment horizontal="left"/>
      <protection/>
    </xf>
    <xf numFmtId="0" fontId="3" fillId="0" borderId="0" xfId="51" applyFont="1" applyBorder="1" applyAlignment="1">
      <alignment wrapText="1"/>
      <protection/>
    </xf>
    <xf numFmtId="0" fontId="3" fillId="0" borderId="0" xfId="51" applyFont="1" applyBorder="1">
      <alignment/>
      <protection/>
    </xf>
    <xf numFmtId="0" fontId="3" fillId="33" borderId="12" xfId="51" applyFont="1" applyFill="1" applyBorder="1" applyAlignment="1">
      <alignment horizontal="left"/>
      <protection/>
    </xf>
    <xf numFmtId="0" fontId="3" fillId="0" borderId="11" xfId="51" applyFont="1" applyBorder="1">
      <alignment/>
      <protection/>
    </xf>
    <xf numFmtId="0" fontId="3" fillId="0" borderId="14" xfId="51" applyFont="1" applyBorder="1">
      <alignment/>
      <protection/>
    </xf>
    <xf numFmtId="0" fontId="3" fillId="33" borderId="15" xfId="51" applyFont="1" applyFill="1" applyBorder="1" applyAlignment="1">
      <alignment horizontal="left"/>
      <protection/>
    </xf>
    <xf numFmtId="0" fontId="3" fillId="33" borderId="16" xfId="51" applyFont="1" applyFill="1" applyBorder="1" applyAlignment="1">
      <alignment horizontal="center"/>
      <protection/>
    </xf>
    <xf numFmtId="0" fontId="3" fillId="33" borderId="16" xfId="51" applyFont="1" applyFill="1" applyBorder="1" applyAlignment="1">
      <alignment wrapText="1"/>
      <protection/>
    </xf>
    <xf numFmtId="0" fontId="3" fillId="33" borderId="16" xfId="51" applyFont="1" applyFill="1" applyBorder="1" applyAlignment="1">
      <alignment horizontal="left" wrapText="1"/>
      <protection/>
    </xf>
    <xf numFmtId="0" fontId="3" fillId="33" borderId="10" xfId="51" applyFont="1" applyFill="1" applyBorder="1" applyAlignment="1">
      <alignment horizontal="left"/>
      <protection/>
    </xf>
    <xf numFmtId="0" fontId="3" fillId="35" borderId="15" xfId="51" applyFont="1" applyFill="1" applyBorder="1" applyAlignment="1">
      <alignment horizontal="left"/>
      <protection/>
    </xf>
    <xf numFmtId="0" fontId="3" fillId="0" borderId="15" xfId="51" applyFont="1" applyBorder="1" applyAlignment="1">
      <alignment wrapText="1"/>
      <protection/>
    </xf>
    <xf numFmtId="0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35" applyFont="1" applyBorder="1" applyAlignment="1">
      <alignment horizontal="center" vertical="center"/>
      <protection/>
    </xf>
    <xf numFmtId="0" fontId="6" fillId="0" borderId="25" xfId="35" applyFont="1" applyBorder="1" applyAlignment="1">
      <alignment horizontal="left" vertical="top" wrapText="1"/>
      <protection/>
    </xf>
    <xf numFmtId="0" fontId="9" fillId="36" borderId="17" xfId="0" applyNumberFormat="1" applyFont="1" applyFill="1" applyBorder="1" applyAlignment="1">
      <alignment horizontal="center" vertical="center"/>
    </xf>
    <xf numFmtId="0" fontId="9" fillId="38" borderId="16" xfId="0" applyNumberFormat="1" applyFont="1" applyFill="1" applyBorder="1" applyAlignment="1">
      <alignment horizontal="left" vertical="center"/>
    </xf>
    <xf numFmtId="0" fontId="0" fillId="0" borderId="26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39" borderId="22" xfId="0" applyNumberFormat="1" applyFont="1" applyFill="1" applyBorder="1" applyAlignment="1">
      <alignment/>
    </xf>
    <xf numFmtId="0" fontId="12" fillId="0" borderId="22" xfId="0" applyNumberFormat="1" applyFont="1" applyFill="1" applyBorder="1" applyAlignment="1">
      <alignment horizontal="left"/>
    </xf>
    <xf numFmtId="0" fontId="0" fillId="36" borderId="22" xfId="0" applyNumberFormat="1" applyFont="1" applyFill="1" applyBorder="1" applyAlignment="1">
      <alignment/>
    </xf>
    <xf numFmtId="0" fontId="0" fillId="40" borderId="22" xfId="0" applyNumberFormat="1" applyFont="1" applyFill="1" applyBorder="1" applyAlignment="1">
      <alignment/>
    </xf>
    <xf numFmtId="0" fontId="9" fillId="0" borderId="22" xfId="0" applyNumberFormat="1" applyFont="1" applyBorder="1" applyAlignment="1">
      <alignment/>
    </xf>
    <xf numFmtId="0" fontId="0" fillId="34" borderId="22" xfId="0" applyNumberFormat="1" applyFont="1" applyFill="1" applyBorder="1" applyAlignment="1">
      <alignment/>
    </xf>
    <xf numFmtId="0" fontId="0" fillId="0" borderId="21" xfId="0" applyNumberFormat="1" applyFont="1" applyBorder="1" applyAlignment="1">
      <alignment/>
    </xf>
    <xf numFmtId="0" fontId="0" fillId="39" borderId="21" xfId="0" applyNumberFormat="1" applyFont="1" applyFill="1" applyBorder="1" applyAlignment="1">
      <alignment horizontal="left"/>
    </xf>
    <xf numFmtId="0" fontId="12" fillId="0" borderId="21" xfId="0" applyNumberFormat="1" applyFont="1" applyFill="1" applyBorder="1" applyAlignment="1">
      <alignment horizontal="left"/>
    </xf>
    <xf numFmtId="0" fontId="0" fillId="36" borderId="21" xfId="0" applyNumberFormat="1" applyFont="1" applyFill="1" applyBorder="1" applyAlignment="1">
      <alignment/>
    </xf>
    <xf numFmtId="0" fontId="0" fillId="40" borderId="21" xfId="0" applyNumberFormat="1" applyFont="1" applyFill="1" applyBorder="1" applyAlignment="1">
      <alignment/>
    </xf>
    <xf numFmtId="0" fontId="9" fillId="0" borderId="21" xfId="0" applyNumberFormat="1" applyFont="1" applyBorder="1" applyAlignment="1">
      <alignment/>
    </xf>
    <xf numFmtId="0" fontId="0" fillId="46" borderId="21" xfId="0" applyNumberFormat="1" applyFont="1" applyFill="1" applyBorder="1" applyAlignment="1">
      <alignment horizontal="left"/>
    </xf>
    <xf numFmtId="0" fontId="0" fillId="41" borderId="21" xfId="0" applyNumberFormat="1" applyFont="1" applyFill="1" applyBorder="1" applyAlignment="1">
      <alignment horizontal="left"/>
    </xf>
    <xf numFmtId="0" fontId="0" fillId="48" borderId="21" xfId="0" applyNumberFormat="1" applyFont="1" applyFill="1" applyBorder="1" applyAlignment="1">
      <alignment horizontal="left"/>
    </xf>
    <xf numFmtId="0" fontId="0" fillId="39" borderId="21" xfId="0" applyNumberFormat="1" applyFont="1" applyFill="1" applyBorder="1" applyAlignment="1">
      <alignment/>
    </xf>
    <xf numFmtId="0" fontId="12" fillId="0" borderId="21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50" borderId="21" xfId="0" applyNumberFormat="1" applyFont="1" applyFill="1" applyBorder="1" applyAlignment="1">
      <alignment horizontal="left"/>
    </xf>
    <xf numFmtId="0" fontId="0" fillId="40" borderId="21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0" fillId="43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/>
    </xf>
    <xf numFmtId="0" fontId="0" fillId="42" borderId="21" xfId="0" applyNumberFormat="1" applyFont="1" applyFill="1" applyBorder="1" applyAlignment="1">
      <alignment horizontal="left"/>
    </xf>
    <xf numFmtId="0" fontId="9" fillId="0" borderId="21" xfId="0" applyNumberFormat="1" applyFont="1" applyFill="1" applyBorder="1" applyAlignment="1">
      <alignment horizontal="left"/>
    </xf>
    <xf numFmtId="0" fontId="0" fillId="39" borderId="21" xfId="0" applyFont="1" applyFill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40" borderId="21" xfId="0" applyFont="1" applyFill="1" applyBorder="1" applyAlignment="1">
      <alignment horizontal="left"/>
    </xf>
    <xf numFmtId="0" fontId="9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0" xfId="35" applyFont="1" applyBorder="1" applyAlignment="1">
      <alignment horizontal="left" vertical="top"/>
      <protection/>
    </xf>
    <xf numFmtId="4" fontId="9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0" fontId="0" fillId="40" borderId="12" xfId="0" applyFont="1" applyFill="1" applyBorder="1" applyAlignment="1">
      <alignment/>
    </xf>
    <xf numFmtId="0" fontId="9" fillId="40" borderId="12" xfId="0" applyFont="1" applyFill="1" applyBorder="1" applyAlignment="1">
      <alignment/>
    </xf>
    <xf numFmtId="0" fontId="17" fillId="0" borderId="0" xfId="51" applyFont="1" applyBorder="1" applyAlignment="1">
      <alignment horizontal="center" wrapText="1"/>
      <protection/>
    </xf>
    <xf numFmtId="0" fontId="18" fillId="0" borderId="0" xfId="51" applyFont="1" applyBorder="1" applyAlignment="1">
      <alignment horizontal="center"/>
      <protection/>
    </xf>
    <xf numFmtId="0" fontId="19" fillId="0" borderId="0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4" fillId="0" borderId="21" xfId="51" applyFont="1" applyBorder="1" applyAlignment="1">
      <alignment horizontal="center" wrapText="1"/>
      <protection/>
    </xf>
    <xf numFmtId="0" fontId="17" fillId="0" borderId="0" xfId="51" applyFont="1" applyBorder="1" applyAlignment="1">
      <alignment horizontal="right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Obično_List7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denko\Downloads\2023-2025%20PLAN%20OP&#262;INA%20VRB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Proračun_opći_dio_4_razina_"/>
      <sheetName val="Proračun_posebni_dio_4_razina_"/>
      <sheetName val="Sheet1"/>
      <sheetName val="Sheet2"/>
      <sheetName val="Sheet3"/>
    </sheetNames>
    <sheetDataSet>
      <sheetData sheetId="2">
        <row r="284">
          <cell r="D2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6">
      <selection activeCell="E10" sqref="E10"/>
    </sheetView>
  </sheetViews>
  <sheetFormatPr defaultColWidth="9.140625" defaultRowHeight="12.75"/>
  <cols>
    <col min="3" max="3" width="21.140625" style="0" customWidth="1"/>
    <col min="4" max="5" width="15.140625" style="0" customWidth="1"/>
    <col min="6" max="6" width="13.28125" style="0" customWidth="1"/>
    <col min="7" max="7" width="6.00390625" style="1" customWidth="1"/>
  </cols>
  <sheetData>
    <row r="2" spans="1:6" ht="12.75">
      <c r="A2" s="219" t="s">
        <v>0</v>
      </c>
      <c r="B2" s="219"/>
      <c r="C2" s="2"/>
      <c r="D2" s="2"/>
      <c r="E2" s="2"/>
      <c r="F2" s="2"/>
    </row>
    <row r="4" spans="1:6" ht="12.75">
      <c r="A4" s="219"/>
      <c r="B4" s="219"/>
      <c r="C4" s="219"/>
      <c r="D4" s="2"/>
      <c r="E4" s="2"/>
      <c r="F4" s="2"/>
    </row>
    <row r="6" spans="1:7" ht="35.25" customHeight="1">
      <c r="A6" s="220" t="s">
        <v>259</v>
      </c>
      <c r="B6" s="220"/>
      <c r="C6" s="220"/>
      <c r="D6" s="220"/>
      <c r="E6" s="220"/>
      <c r="F6" s="220"/>
      <c r="G6" s="220"/>
    </row>
    <row r="8" spans="1:7" ht="12.75">
      <c r="A8" s="221" t="s">
        <v>1</v>
      </c>
      <c r="B8" s="221"/>
      <c r="C8" s="221"/>
      <c r="D8" s="221"/>
      <c r="E8" s="221"/>
      <c r="F8" s="221"/>
      <c r="G8" s="221"/>
    </row>
    <row r="9" spans="1:7" ht="12.75">
      <c r="A9" s="3"/>
      <c r="B9" s="3"/>
      <c r="C9" s="3"/>
      <c r="D9" s="3"/>
      <c r="E9" s="3"/>
      <c r="F9" s="3"/>
      <c r="G9" s="4"/>
    </row>
    <row r="10" ht="12">
      <c r="C10" s="5" t="s">
        <v>2</v>
      </c>
    </row>
    <row r="11" spans="1:6" ht="21.75" customHeight="1">
      <c r="A11" s="222" t="s">
        <v>3</v>
      </c>
      <c r="B11" s="222"/>
      <c r="C11" s="222"/>
      <c r="D11" s="222"/>
      <c r="E11" s="222"/>
      <c r="F11" s="222"/>
    </row>
    <row r="12" spans="1:6" ht="12">
      <c r="A12" s="6"/>
      <c r="B12" s="6"/>
      <c r="C12" s="6"/>
      <c r="D12" s="6"/>
      <c r="E12" s="6"/>
      <c r="F12" s="6"/>
    </row>
    <row r="13" spans="1:6" ht="12">
      <c r="A13" s="223" t="s">
        <v>4</v>
      </c>
      <c r="B13" s="223"/>
      <c r="C13" s="6"/>
      <c r="D13" s="6"/>
      <c r="E13" s="6"/>
      <c r="F13" s="6"/>
    </row>
    <row r="14" spans="1:6" ht="12">
      <c r="A14" s="6"/>
      <c r="B14" s="6"/>
      <c r="C14" s="6"/>
      <c r="D14" s="6"/>
      <c r="E14" s="6"/>
      <c r="F14" s="6"/>
    </row>
    <row r="15" spans="1:7" ht="12">
      <c r="A15" s="7"/>
      <c r="B15" s="8"/>
      <c r="C15" s="8"/>
      <c r="D15" s="9">
        <v>1</v>
      </c>
      <c r="E15" s="9"/>
      <c r="F15" s="9">
        <v>2</v>
      </c>
      <c r="G15" s="10">
        <v>3</v>
      </c>
    </row>
    <row r="16" spans="1:7" ht="25.5" customHeight="1">
      <c r="A16" s="224" t="s">
        <v>5</v>
      </c>
      <c r="B16" s="224"/>
      <c r="C16" s="224"/>
      <c r="D16" s="11" t="s">
        <v>6</v>
      </c>
      <c r="E16" s="11" t="s">
        <v>7</v>
      </c>
      <c r="F16" s="12" t="s">
        <v>8</v>
      </c>
      <c r="G16" s="13" t="s">
        <v>9</v>
      </c>
    </row>
    <row r="17" spans="1:7" ht="12">
      <c r="A17" s="14"/>
      <c r="B17" s="15"/>
      <c r="C17" s="15"/>
      <c r="D17" s="16"/>
      <c r="E17" s="16"/>
      <c r="F17" s="16"/>
      <c r="G17" s="17"/>
    </row>
    <row r="18" spans="1:7" ht="12">
      <c r="A18" s="18">
        <v>6</v>
      </c>
      <c r="B18" s="225" t="s">
        <v>10</v>
      </c>
      <c r="C18" s="225"/>
      <c r="D18" s="20">
        <f>Proračun_opći_dio!C5</f>
        <v>17000000</v>
      </c>
      <c r="E18" s="20">
        <f aca="true" t="shared" si="0" ref="E18:E24">F18-D18</f>
        <v>-9746700</v>
      </c>
      <c r="F18" s="20">
        <f>Proračun_opći_dio!E5</f>
        <v>7253300</v>
      </c>
      <c r="G18" s="21">
        <f aca="true" t="shared" si="1" ref="G18:G24">(F18/D18)*100</f>
        <v>42.66647058823529</v>
      </c>
    </row>
    <row r="19" spans="1:7" ht="12">
      <c r="A19" s="22">
        <v>7</v>
      </c>
      <c r="B19" s="226" t="s">
        <v>11</v>
      </c>
      <c r="C19" s="226"/>
      <c r="D19" s="20">
        <f>Proračun_opći_dio!C25</f>
        <v>500000</v>
      </c>
      <c r="E19" s="20">
        <f t="shared" si="0"/>
        <v>100000</v>
      </c>
      <c r="F19" s="20">
        <f>Proračun_opći_dio!E25</f>
        <v>600000</v>
      </c>
      <c r="G19" s="21">
        <f t="shared" si="1"/>
        <v>120</v>
      </c>
    </row>
    <row r="20" spans="1:7" ht="12">
      <c r="A20" s="23"/>
      <c r="B20" s="227" t="s">
        <v>12</v>
      </c>
      <c r="C20" s="227"/>
      <c r="D20" s="24">
        <f>SUM(D18:D19)</f>
        <v>17500000</v>
      </c>
      <c r="E20" s="24">
        <f t="shared" si="0"/>
        <v>-9646700</v>
      </c>
      <c r="F20" s="24">
        <f>SUM(F18:F19)</f>
        <v>7853300</v>
      </c>
      <c r="G20" s="25">
        <f t="shared" si="1"/>
        <v>44.876</v>
      </c>
    </row>
    <row r="21" spans="1:7" ht="12">
      <c r="A21" s="18">
        <v>3</v>
      </c>
      <c r="B21" s="19" t="s">
        <v>13</v>
      </c>
      <c r="C21" s="19"/>
      <c r="D21" s="20">
        <f>SUM(Proračun_opći_dio!C28)</f>
        <v>5195000</v>
      </c>
      <c r="E21" s="20">
        <f t="shared" si="0"/>
        <v>-451700</v>
      </c>
      <c r="F21" s="20">
        <f>SUM(Proračun_opći_dio!E28)</f>
        <v>4743300</v>
      </c>
      <c r="G21" s="21">
        <f t="shared" si="1"/>
        <v>91.3051010587103</v>
      </c>
    </row>
    <row r="22" spans="1:7" ht="12">
      <c r="A22" s="22">
        <v>4</v>
      </c>
      <c r="B22" s="226" t="s">
        <v>14</v>
      </c>
      <c r="C22" s="226"/>
      <c r="D22" s="20">
        <f>SUM(Proračun_opći_dio!C47)</f>
        <v>13805000</v>
      </c>
      <c r="E22" s="20">
        <f t="shared" si="0"/>
        <v>-9195000</v>
      </c>
      <c r="F22" s="20">
        <f>SUM(Proračun_opći_dio!E47)</f>
        <v>4610000</v>
      </c>
      <c r="G22" s="21">
        <f t="shared" si="1"/>
        <v>33.393697935530604</v>
      </c>
    </row>
    <row r="23" spans="1:7" ht="12">
      <c r="A23" s="14"/>
      <c r="B23" s="227" t="s">
        <v>15</v>
      </c>
      <c r="C23" s="227"/>
      <c r="D23" s="24">
        <f>SUM('Naslovna strana'!D21:D22)</f>
        <v>19000000</v>
      </c>
      <c r="E23" s="24">
        <f t="shared" si="0"/>
        <v>-9646700</v>
      </c>
      <c r="F23" s="24">
        <f>SUM('Naslovna strana'!F21:F22)</f>
        <v>9353300</v>
      </c>
      <c r="G23" s="25">
        <f t="shared" si="1"/>
        <v>49.2278947368421</v>
      </c>
    </row>
    <row r="24" spans="1:7" ht="12">
      <c r="A24" s="228" t="s">
        <v>16</v>
      </c>
      <c r="B24" s="228"/>
      <c r="C24" s="26"/>
      <c r="D24" s="24">
        <f>SUM(D20-D23)</f>
        <v>-1500000</v>
      </c>
      <c r="E24" s="24">
        <f t="shared" si="0"/>
        <v>0</v>
      </c>
      <c r="F24" s="24">
        <f>SUM(F20-F23)</f>
        <v>-1500000</v>
      </c>
      <c r="G24" s="25">
        <f t="shared" si="1"/>
        <v>100</v>
      </c>
    </row>
    <row r="25" spans="1:7" ht="12">
      <c r="A25" s="27"/>
      <c r="B25" s="6"/>
      <c r="C25" s="6"/>
      <c r="D25" s="20"/>
      <c r="E25" s="20"/>
      <c r="F25" s="20"/>
      <c r="G25" s="21"/>
    </row>
    <row r="26" spans="1:8" ht="27.75" customHeight="1">
      <c r="A26" s="230" t="s">
        <v>17</v>
      </c>
      <c r="B26" s="230"/>
      <c r="C26" s="230"/>
      <c r="D26" s="24">
        <v>1700000</v>
      </c>
      <c r="E26" s="24"/>
      <c r="F26" s="24">
        <v>1700000</v>
      </c>
      <c r="G26" s="25">
        <f>(F26/D26)*100</f>
        <v>100</v>
      </c>
      <c r="H26" s="28"/>
    </row>
    <row r="27" spans="1:7" ht="36" customHeight="1">
      <c r="A27" s="230" t="s">
        <v>18</v>
      </c>
      <c r="B27" s="230"/>
      <c r="C27" s="230"/>
      <c r="D27" s="24">
        <v>1500000</v>
      </c>
      <c r="E27" s="24"/>
      <c r="F27" s="24">
        <f>-F24</f>
        <v>1500000</v>
      </c>
      <c r="G27" s="29">
        <f>(F27/D27)*100</f>
        <v>100</v>
      </c>
    </row>
    <row r="28" spans="1:7" s="33" customFormat="1" ht="11.25" customHeight="1">
      <c r="A28" s="30"/>
      <c r="B28" s="31"/>
      <c r="C28" s="31"/>
      <c r="D28" s="32"/>
      <c r="E28" s="32"/>
      <c r="F28" s="32"/>
      <c r="G28" s="21"/>
    </row>
    <row r="29" spans="1:7" ht="12">
      <c r="A29" s="231" t="s">
        <v>19</v>
      </c>
      <c r="B29" s="231"/>
      <c r="C29" s="231"/>
      <c r="D29" s="34"/>
      <c r="E29" s="34"/>
      <c r="F29" s="34"/>
      <c r="G29" s="25"/>
    </row>
    <row r="30" spans="1:7" ht="12">
      <c r="A30" s="35">
        <v>8</v>
      </c>
      <c r="B30" s="232" t="s">
        <v>20</v>
      </c>
      <c r="C30" s="232"/>
      <c r="D30" s="36">
        <v>0</v>
      </c>
      <c r="E30" s="36"/>
      <c r="F30" s="36">
        <v>0</v>
      </c>
      <c r="G30" s="21">
        <v>0</v>
      </c>
    </row>
    <row r="31" spans="1:7" ht="21.75" customHeight="1">
      <c r="A31" s="37">
        <v>5</v>
      </c>
      <c r="B31" s="233" t="s">
        <v>21</v>
      </c>
      <c r="C31" s="233"/>
      <c r="D31" s="20">
        <v>0</v>
      </c>
      <c r="E31" s="20"/>
      <c r="F31" s="20">
        <v>0</v>
      </c>
      <c r="G31" s="21">
        <v>0</v>
      </c>
    </row>
    <row r="32" spans="1:7" ht="12">
      <c r="A32" s="228" t="s">
        <v>22</v>
      </c>
      <c r="B32" s="228"/>
      <c r="C32" s="228"/>
      <c r="D32" s="24">
        <f>SUM(D31)</f>
        <v>0</v>
      </c>
      <c r="E32" s="24"/>
      <c r="F32" s="24">
        <f>SUM(F31)</f>
        <v>0</v>
      </c>
      <c r="G32" s="25">
        <v>0</v>
      </c>
    </row>
    <row r="33" spans="1:7" ht="16.5" customHeight="1">
      <c r="A33" s="229" t="s">
        <v>23</v>
      </c>
      <c r="B33" s="229"/>
      <c r="C33" s="229"/>
      <c r="D33" s="24">
        <f>SUM(D24+D26+D32)</f>
        <v>200000</v>
      </c>
      <c r="E33" s="24"/>
      <c r="F33" s="24">
        <f>SUM(F24+F26+F32)</f>
        <v>200000</v>
      </c>
      <c r="G33" s="25">
        <v>100</v>
      </c>
    </row>
    <row r="34" spans="1:7" ht="16.5" customHeight="1">
      <c r="A34" s="38"/>
      <c r="B34" s="38"/>
      <c r="C34" s="38"/>
      <c r="D34" s="39"/>
      <c r="E34" s="39"/>
      <c r="F34" s="39"/>
      <c r="G34" s="40"/>
    </row>
    <row r="35" spans="1:7" ht="16.5" customHeight="1">
      <c r="A35" s="38"/>
      <c r="B35" s="38"/>
      <c r="C35" s="38"/>
      <c r="D35" s="39"/>
      <c r="E35" s="39"/>
      <c r="F35" s="39"/>
      <c r="G35" s="41"/>
    </row>
    <row r="36" ht="12">
      <c r="C36" s="5"/>
    </row>
    <row r="37" spans="1:7" ht="17.25" customHeight="1">
      <c r="A37" s="42"/>
      <c r="B37" s="42"/>
      <c r="C37" s="42"/>
      <c r="D37" s="42"/>
      <c r="E37" s="42"/>
      <c r="F37" s="42"/>
      <c r="G37" s="43"/>
    </row>
    <row r="38" spans="1:7" ht="12.75" customHeight="1">
      <c r="A38" s="42"/>
      <c r="B38" s="42"/>
      <c r="C38" s="42"/>
      <c r="D38" s="42"/>
      <c r="E38" s="42"/>
      <c r="F38" s="42"/>
      <c r="G38" s="43"/>
    </row>
    <row r="39" spans="1:7" ht="12.75" customHeight="1">
      <c r="A39" s="42"/>
      <c r="B39" s="42"/>
      <c r="C39" s="42"/>
      <c r="D39" s="42"/>
      <c r="E39" s="42"/>
      <c r="F39" s="42"/>
      <c r="G39" s="43"/>
    </row>
    <row r="40" spans="1:7" ht="12.75" customHeight="1">
      <c r="A40" s="42"/>
      <c r="B40" s="42"/>
      <c r="C40" s="42"/>
      <c r="D40" s="42"/>
      <c r="E40" s="42"/>
      <c r="F40" s="42"/>
      <c r="G40" s="43"/>
    </row>
  </sheetData>
  <sheetProtection selectLockedCells="1" selectUnlockedCells="1"/>
  <mergeCells count="20">
    <mergeCell ref="A32:C32"/>
    <mergeCell ref="A33:C33"/>
    <mergeCell ref="A24:B24"/>
    <mergeCell ref="A26:C26"/>
    <mergeCell ref="A27:C27"/>
    <mergeCell ref="A29:C29"/>
    <mergeCell ref="B30:C30"/>
    <mergeCell ref="B31:C31"/>
    <mergeCell ref="A16:C16"/>
    <mergeCell ref="B18:C18"/>
    <mergeCell ref="B19:C19"/>
    <mergeCell ref="B20:C20"/>
    <mergeCell ref="B22:C22"/>
    <mergeCell ref="B23:C23"/>
    <mergeCell ref="A2:B2"/>
    <mergeCell ref="A4:C4"/>
    <mergeCell ref="A6:G6"/>
    <mergeCell ref="A8:G8"/>
    <mergeCell ref="A11:F11"/>
    <mergeCell ref="A13:B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115" zoomScaleNormal="115" zoomScalePageLayoutView="0" workbookViewId="0" topLeftCell="A37">
      <selection activeCell="A2" sqref="A2"/>
    </sheetView>
  </sheetViews>
  <sheetFormatPr defaultColWidth="9.140625" defaultRowHeight="12.75"/>
  <cols>
    <col min="1" max="1" width="8.57421875" style="44" customWidth="1"/>
    <col min="2" max="2" width="48.421875" style="5" customWidth="1"/>
    <col min="3" max="4" width="18.00390625" style="0" customWidth="1"/>
    <col min="5" max="5" width="13.421875" style="45" customWidth="1"/>
    <col min="6" max="6" width="7.28125" style="46" customWidth="1"/>
    <col min="7" max="7" width="7.28125" style="47" customWidth="1"/>
  </cols>
  <sheetData>
    <row r="1" spans="1:4" ht="12">
      <c r="A1" s="48"/>
      <c r="B1" s="234" t="s">
        <v>24</v>
      </c>
      <c r="C1" s="234"/>
      <c r="D1" s="48"/>
    </row>
    <row r="2" spans="1:11" ht="12">
      <c r="A2" s="49" t="s">
        <v>250</v>
      </c>
      <c r="B2" s="49"/>
      <c r="C2" s="49"/>
      <c r="D2" s="49"/>
      <c r="E2" s="49"/>
      <c r="F2" s="49"/>
      <c r="G2" s="49"/>
      <c r="H2" s="50"/>
      <c r="I2" s="49"/>
      <c r="J2" s="49"/>
      <c r="K2" s="49"/>
    </row>
    <row r="3" spans="1:7" ht="31.5" customHeight="1">
      <c r="A3" s="51" t="s">
        <v>25</v>
      </c>
      <c r="B3" s="51" t="s">
        <v>26</v>
      </c>
      <c r="C3" s="52" t="s">
        <v>27</v>
      </c>
      <c r="D3" s="52" t="s">
        <v>7</v>
      </c>
      <c r="E3" s="52" t="s">
        <v>8</v>
      </c>
      <c r="F3" s="53" t="s">
        <v>28</v>
      </c>
      <c r="G3"/>
    </row>
    <row r="4" spans="1:7" ht="12">
      <c r="A4" s="235" t="s">
        <v>29</v>
      </c>
      <c r="B4" s="235"/>
      <c r="C4" s="235"/>
      <c r="D4" s="54"/>
      <c r="E4" s="55">
        <v>1</v>
      </c>
      <c r="F4" s="56">
        <v>2</v>
      </c>
      <c r="G4" s="57"/>
    </row>
    <row r="5" spans="1:7" ht="12">
      <c r="A5" s="58" t="s">
        <v>30</v>
      </c>
      <c r="B5" s="59" t="s">
        <v>10</v>
      </c>
      <c r="C5" s="60">
        <f>SUM(C6+C10+C14+C17+C21+C23)</f>
        <v>17000000</v>
      </c>
      <c r="D5" s="61">
        <f aca="true" t="shared" si="0" ref="D5:D29">E5-C5</f>
        <v>-9746700</v>
      </c>
      <c r="E5" s="62">
        <f>SUM(E6+E10+E14+E17+E21+E23)</f>
        <v>7253300</v>
      </c>
      <c r="F5" s="63">
        <f aca="true" t="shared" si="1" ref="F5:F10">(E5/C5)*100</f>
        <v>42.66647058823529</v>
      </c>
      <c r="G5"/>
    </row>
    <row r="6" spans="1:7" ht="12">
      <c r="A6" s="64" t="s">
        <v>31</v>
      </c>
      <c r="B6" s="65" t="s">
        <v>32</v>
      </c>
      <c r="C6" s="66">
        <f>SUM(C7+C8+C9)</f>
        <v>4412000</v>
      </c>
      <c r="D6" s="67">
        <f t="shared" si="0"/>
        <v>-2962900</v>
      </c>
      <c r="E6" s="67">
        <f>SUM(E7+E8+E9)</f>
        <v>1449100</v>
      </c>
      <c r="F6" s="68">
        <f t="shared" si="1"/>
        <v>32.84451495920217</v>
      </c>
      <c r="G6"/>
    </row>
    <row r="7" spans="1:6" s="73" customFormat="1" ht="12">
      <c r="A7" s="69" t="s">
        <v>33</v>
      </c>
      <c r="B7" s="70" t="s">
        <v>34</v>
      </c>
      <c r="C7" s="71">
        <v>4300000</v>
      </c>
      <c r="D7" s="71">
        <f t="shared" si="0"/>
        <v>-3097900</v>
      </c>
      <c r="E7" s="71">
        <v>1202100</v>
      </c>
      <c r="F7" s="72">
        <f t="shared" si="1"/>
        <v>27.955813953488374</v>
      </c>
    </row>
    <row r="8" spans="1:6" s="77" customFormat="1" ht="12">
      <c r="A8" s="74" t="s">
        <v>35</v>
      </c>
      <c r="B8" s="75" t="s">
        <v>36</v>
      </c>
      <c r="C8" s="76">
        <v>100000</v>
      </c>
      <c r="D8" s="71">
        <f t="shared" si="0"/>
        <v>125000</v>
      </c>
      <c r="E8" s="76">
        <v>225000</v>
      </c>
      <c r="F8" s="72">
        <f t="shared" si="1"/>
        <v>225</v>
      </c>
    </row>
    <row r="9" spans="1:6" s="77" customFormat="1" ht="12">
      <c r="A9" s="74" t="s">
        <v>37</v>
      </c>
      <c r="B9" s="75" t="s">
        <v>38</v>
      </c>
      <c r="C9" s="76">
        <v>12000</v>
      </c>
      <c r="D9" s="71">
        <f t="shared" si="0"/>
        <v>10000</v>
      </c>
      <c r="E9" s="76">
        <v>22000</v>
      </c>
      <c r="F9" s="72">
        <f t="shared" si="1"/>
        <v>183.33333333333331</v>
      </c>
    </row>
    <row r="10" spans="1:7" ht="12">
      <c r="A10" s="64" t="s">
        <v>39</v>
      </c>
      <c r="B10" s="65" t="s">
        <v>40</v>
      </c>
      <c r="C10" s="66">
        <f>SUM(C12+C11+C13)</f>
        <v>11690000</v>
      </c>
      <c r="D10" s="67">
        <f t="shared" si="0"/>
        <v>-7270000</v>
      </c>
      <c r="E10" s="67">
        <f>SUM(E12+E11+E13)</f>
        <v>4420000</v>
      </c>
      <c r="F10" s="68">
        <f t="shared" si="1"/>
        <v>37.81009409751925</v>
      </c>
      <c r="G10"/>
    </row>
    <row r="11" spans="1:6" s="73" customFormat="1" ht="12">
      <c r="A11" s="69">
        <v>632</v>
      </c>
      <c r="B11" s="70" t="s">
        <v>41</v>
      </c>
      <c r="C11" s="71">
        <v>11390000</v>
      </c>
      <c r="D11" s="71">
        <f t="shared" si="0"/>
        <v>-11390000</v>
      </c>
      <c r="E11" s="71">
        <v>0</v>
      </c>
      <c r="F11" s="72">
        <v>0</v>
      </c>
    </row>
    <row r="12" spans="1:6" s="77" customFormat="1" ht="13.5" customHeight="1">
      <c r="A12" s="74" t="s">
        <v>42</v>
      </c>
      <c r="B12" s="75" t="s">
        <v>43</v>
      </c>
      <c r="C12" s="76">
        <v>300000</v>
      </c>
      <c r="D12" s="71">
        <f t="shared" si="0"/>
        <v>4120000</v>
      </c>
      <c r="E12" s="76">
        <v>4420000</v>
      </c>
      <c r="F12" s="72">
        <f>(E12/C12)*100</f>
        <v>1473.3333333333333</v>
      </c>
    </row>
    <row r="13" spans="1:6" s="77" customFormat="1" ht="13.5" customHeight="1">
      <c r="A13" s="74">
        <v>634</v>
      </c>
      <c r="B13" s="75" t="s">
        <v>44</v>
      </c>
      <c r="C13" s="76">
        <v>0</v>
      </c>
      <c r="D13" s="71">
        <f t="shared" si="0"/>
        <v>0</v>
      </c>
      <c r="E13" s="76">
        <v>0</v>
      </c>
      <c r="F13" s="72">
        <v>0</v>
      </c>
    </row>
    <row r="14" spans="1:7" ht="12">
      <c r="A14" s="64" t="s">
        <v>45</v>
      </c>
      <c r="B14" s="65" t="s">
        <v>46</v>
      </c>
      <c r="C14" s="66">
        <f>SUM(C15+C16)</f>
        <v>408000</v>
      </c>
      <c r="D14" s="67">
        <f t="shared" si="0"/>
        <v>62200</v>
      </c>
      <c r="E14" s="67">
        <f>SUM(E15+E16)</f>
        <v>470200</v>
      </c>
      <c r="F14" s="68">
        <f aca="true" t="shared" si="2" ref="F14:F20">(E14/C14)*100</f>
        <v>115.24509803921568</v>
      </c>
      <c r="G14"/>
    </row>
    <row r="15" spans="1:6" s="77" customFormat="1" ht="12">
      <c r="A15" s="74" t="s">
        <v>47</v>
      </c>
      <c r="B15" s="75" t="s">
        <v>48</v>
      </c>
      <c r="C15" s="76">
        <v>2000</v>
      </c>
      <c r="D15" s="71">
        <f t="shared" si="0"/>
        <v>-1800</v>
      </c>
      <c r="E15" s="76">
        <v>200</v>
      </c>
      <c r="F15" s="72">
        <f t="shared" si="2"/>
        <v>10</v>
      </c>
    </row>
    <row r="16" spans="1:6" s="77" customFormat="1" ht="12">
      <c r="A16" s="74" t="s">
        <v>49</v>
      </c>
      <c r="B16" s="75" t="s">
        <v>50</v>
      </c>
      <c r="C16" s="76">
        <v>406000</v>
      </c>
      <c r="D16" s="71">
        <f t="shared" si="0"/>
        <v>64000</v>
      </c>
      <c r="E16" s="76">
        <v>470000</v>
      </c>
      <c r="F16" s="72">
        <f t="shared" si="2"/>
        <v>115.76354679802957</v>
      </c>
    </row>
    <row r="17" spans="1:7" ht="12">
      <c r="A17" s="64" t="s">
        <v>51</v>
      </c>
      <c r="B17" s="65" t="s">
        <v>52</v>
      </c>
      <c r="C17" s="66">
        <f>SUM(C18+C19+C20)</f>
        <v>320000</v>
      </c>
      <c r="D17" s="67">
        <f t="shared" si="0"/>
        <v>594000</v>
      </c>
      <c r="E17" s="67">
        <f>SUM(E18+E19+E20)</f>
        <v>914000</v>
      </c>
      <c r="F17" s="68">
        <f t="shared" si="2"/>
        <v>285.625</v>
      </c>
      <c r="G17"/>
    </row>
    <row r="18" spans="1:7" ht="12">
      <c r="A18" s="78">
        <v>651</v>
      </c>
      <c r="B18" s="79" t="s">
        <v>53</v>
      </c>
      <c r="C18" s="80">
        <v>0</v>
      </c>
      <c r="D18" s="71">
        <f t="shared" si="0"/>
        <v>4000</v>
      </c>
      <c r="E18" s="80">
        <v>4000</v>
      </c>
      <c r="F18" s="72" t="e">
        <f t="shared" si="2"/>
        <v>#DIV/0!</v>
      </c>
      <c r="G18"/>
    </row>
    <row r="19" spans="1:6" s="77" customFormat="1" ht="12">
      <c r="A19" s="74" t="s">
        <v>54</v>
      </c>
      <c r="B19" s="75" t="s">
        <v>55</v>
      </c>
      <c r="C19" s="76">
        <v>200000</v>
      </c>
      <c r="D19" s="71">
        <f t="shared" si="0"/>
        <v>600000</v>
      </c>
      <c r="E19" s="76">
        <v>800000</v>
      </c>
      <c r="F19" s="72">
        <f t="shared" si="2"/>
        <v>400</v>
      </c>
    </row>
    <row r="20" spans="1:6" s="77" customFormat="1" ht="12">
      <c r="A20" s="74" t="s">
        <v>56</v>
      </c>
      <c r="B20" s="75" t="s">
        <v>57</v>
      </c>
      <c r="C20" s="76">
        <v>120000</v>
      </c>
      <c r="D20" s="71">
        <f t="shared" si="0"/>
        <v>-10000</v>
      </c>
      <c r="E20" s="76">
        <v>110000</v>
      </c>
      <c r="F20" s="72">
        <f t="shared" si="2"/>
        <v>91.66666666666666</v>
      </c>
    </row>
    <row r="21" spans="1:7" ht="21" customHeight="1">
      <c r="A21" s="81">
        <v>66</v>
      </c>
      <c r="B21" s="82" t="s">
        <v>58</v>
      </c>
      <c r="C21" s="67">
        <f>SUM(C22)</f>
        <v>150000</v>
      </c>
      <c r="D21" s="67">
        <f t="shared" si="0"/>
        <v>-150000</v>
      </c>
      <c r="E21" s="67">
        <f>SUM(E22)</f>
        <v>0</v>
      </c>
      <c r="F21" s="68">
        <v>0</v>
      </c>
      <c r="G21"/>
    </row>
    <row r="22" spans="1:7" ht="12" customHeight="1">
      <c r="A22" s="69">
        <v>663</v>
      </c>
      <c r="B22" s="83" t="s">
        <v>59</v>
      </c>
      <c r="C22" s="76">
        <v>150000</v>
      </c>
      <c r="D22" s="71">
        <f t="shared" si="0"/>
        <v>-150000</v>
      </c>
      <c r="E22" s="76">
        <v>0</v>
      </c>
      <c r="F22" s="72">
        <v>0</v>
      </c>
      <c r="G22"/>
    </row>
    <row r="23" spans="1:7" ht="12">
      <c r="A23" s="64" t="s">
        <v>60</v>
      </c>
      <c r="B23" s="65" t="s">
        <v>61</v>
      </c>
      <c r="C23" s="66">
        <f>SUM(C24)</f>
        <v>20000</v>
      </c>
      <c r="D23" s="67">
        <f t="shared" si="0"/>
        <v>-20000</v>
      </c>
      <c r="E23" s="67">
        <f>SUM(E24)</f>
        <v>0</v>
      </c>
      <c r="F23" s="68">
        <v>0</v>
      </c>
      <c r="G23"/>
    </row>
    <row r="24" spans="1:6" s="77" customFormat="1" ht="12">
      <c r="A24" s="74" t="s">
        <v>62</v>
      </c>
      <c r="B24" s="75" t="s">
        <v>63</v>
      </c>
      <c r="C24" s="76">
        <v>20000</v>
      </c>
      <c r="D24" s="71">
        <f t="shared" si="0"/>
        <v>-20000</v>
      </c>
      <c r="E24" s="76">
        <v>0</v>
      </c>
      <c r="F24" s="72">
        <v>0</v>
      </c>
    </row>
    <row r="25" spans="1:7" ht="12">
      <c r="A25" s="58" t="s">
        <v>64</v>
      </c>
      <c r="B25" s="59" t="s">
        <v>11</v>
      </c>
      <c r="C25" s="60">
        <f>SUM(C26)</f>
        <v>500000</v>
      </c>
      <c r="D25" s="61">
        <f t="shared" si="0"/>
        <v>100000</v>
      </c>
      <c r="E25" s="62">
        <f>SUM(E26)</f>
        <v>600000</v>
      </c>
      <c r="F25" s="63">
        <f aca="true" t="shared" si="3" ref="F25:F50">(E25/C25)*100</f>
        <v>120</v>
      </c>
      <c r="G25"/>
    </row>
    <row r="26" spans="1:7" ht="12">
      <c r="A26" s="84" t="s">
        <v>65</v>
      </c>
      <c r="B26" s="85" t="s">
        <v>66</v>
      </c>
      <c r="C26" s="86">
        <f>SUM(C27)</f>
        <v>500000</v>
      </c>
      <c r="D26" s="67">
        <f t="shared" si="0"/>
        <v>100000</v>
      </c>
      <c r="E26" s="86">
        <f>SUM(E27)</f>
        <v>600000</v>
      </c>
      <c r="F26" s="68">
        <f t="shared" si="3"/>
        <v>120</v>
      </c>
      <c r="G26"/>
    </row>
    <row r="27" spans="1:6" s="77" customFormat="1" ht="12">
      <c r="A27" s="74" t="s">
        <v>67</v>
      </c>
      <c r="B27" s="75" t="s">
        <v>68</v>
      </c>
      <c r="C27" s="76">
        <v>500000</v>
      </c>
      <c r="D27" s="71">
        <f t="shared" si="0"/>
        <v>100000</v>
      </c>
      <c r="E27" s="76">
        <v>600000</v>
      </c>
      <c r="F27" s="72">
        <f t="shared" si="3"/>
        <v>120</v>
      </c>
    </row>
    <row r="28" spans="1:7" ht="12">
      <c r="A28" s="58" t="s">
        <v>69</v>
      </c>
      <c r="B28" s="59" t="s">
        <v>13</v>
      </c>
      <c r="C28" s="87">
        <f>SUM(C29+C33+C38+C40+C43+C45)</f>
        <v>5195000</v>
      </c>
      <c r="D28" s="62">
        <f t="shared" si="0"/>
        <v>-451700</v>
      </c>
      <c r="E28" s="62">
        <f>SUM(E29+E33+E38+E40+E43+E45)</f>
        <v>4743300</v>
      </c>
      <c r="F28" s="63">
        <f t="shared" si="3"/>
        <v>91.3051010587103</v>
      </c>
      <c r="G28"/>
    </row>
    <row r="29" spans="1:7" ht="12">
      <c r="A29" s="64" t="s">
        <v>70</v>
      </c>
      <c r="B29" s="65" t="s">
        <v>71</v>
      </c>
      <c r="C29" s="88">
        <f>SUM(C30+C31+C32)</f>
        <v>660000</v>
      </c>
      <c r="D29" s="67">
        <f t="shared" si="0"/>
        <v>-44000</v>
      </c>
      <c r="E29" s="67">
        <f>SUM(E30+E31+E32)</f>
        <v>616000</v>
      </c>
      <c r="F29" s="68">
        <f t="shared" si="3"/>
        <v>93.33333333333333</v>
      </c>
      <c r="G29"/>
    </row>
    <row r="30" spans="1:6" s="77" customFormat="1" ht="12">
      <c r="A30" s="74" t="s">
        <v>72</v>
      </c>
      <c r="B30" s="75" t="s">
        <v>73</v>
      </c>
      <c r="C30" s="89">
        <f>Proračun_posebni_dio!D31+Proračun_posebni_dio!D52+Proračun_posebni_dio!D240</f>
        <v>550000</v>
      </c>
      <c r="D30" s="89">
        <f>Proračun_posebni_dio!E31+Proračun_posebni_dio!E52+Proračun_posebni_dio!E240</f>
        <v>-59000</v>
      </c>
      <c r="E30" s="89">
        <f>Proračun_posebni_dio!F31+Proračun_posebni_dio!F52+Proračun_posebni_dio!F240</f>
        <v>491000</v>
      </c>
      <c r="F30" s="72">
        <f t="shared" si="3"/>
        <v>89.27272727272727</v>
      </c>
    </row>
    <row r="31" spans="1:6" s="77" customFormat="1" ht="12">
      <c r="A31" s="74" t="s">
        <v>74</v>
      </c>
      <c r="B31" s="75" t="s">
        <v>75</v>
      </c>
      <c r="C31" s="89">
        <f>Proračun_posebni_dio!D32+Proračun_posebni_dio!D53+Proračun_posebni_dio!D241</f>
        <v>10000</v>
      </c>
      <c r="D31" s="89">
        <f>Proračun_posebni_dio!E32+Proračun_posebni_dio!E53+Proračun_posebni_dio!E241</f>
        <v>45000</v>
      </c>
      <c r="E31" s="89">
        <f>Proračun_posebni_dio!F32+Proračun_posebni_dio!F53+Proračun_posebni_dio!F241</f>
        <v>55000</v>
      </c>
      <c r="F31" s="72">
        <f t="shared" si="3"/>
        <v>550</v>
      </c>
    </row>
    <row r="32" spans="1:6" s="77" customFormat="1" ht="12">
      <c r="A32" s="74" t="s">
        <v>76</v>
      </c>
      <c r="B32" s="75" t="s">
        <v>77</v>
      </c>
      <c r="C32" s="89">
        <f>Proračun_posebni_dio!D33+Proračun_posebni_dio!D54+Proračun_posebni_dio!D242</f>
        <v>100000</v>
      </c>
      <c r="D32" s="89">
        <f>Proračun_posebni_dio!E33+Proračun_posebni_dio!E54+Proračun_posebni_dio!E242</f>
        <v>-30000</v>
      </c>
      <c r="E32" s="89">
        <f>Proračun_posebni_dio!F33+Proračun_posebni_dio!F54+Proračun_posebni_dio!F242</f>
        <v>70000</v>
      </c>
      <c r="F32" s="72">
        <f t="shared" si="3"/>
        <v>70</v>
      </c>
    </row>
    <row r="33" spans="1:7" ht="12">
      <c r="A33" s="64" t="s">
        <v>78</v>
      </c>
      <c r="B33" s="65" t="s">
        <v>79</v>
      </c>
      <c r="C33" s="88">
        <f>SUM(C34+C35+C36+C37)</f>
        <v>2908000</v>
      </c>
      <c r="D33" s="88">
        <f>SUM(D34+D35+D36+D37)</f>
        <v>-57700</v>
      </c>
      <c r="E33" s="88">
        <f>SUM(E34+E35+E36+E37)</f>
        <v>2850300</v>
      </c>
      <c r="F33" s="68">
        <f t="shared" si="3"/>
        <v>98.01581843191197</v>
      </c>
      <c r="G33"/>
    </row>
    <row r="34" spans="1:6" s="77" customFormat="1" ht="12">
      <c r="A34" s="74" t="s">
        <v>80</v>
      </c>
      <c r="B34" s="75" t="s">
        <v>81</v>
      </c>
      <c r="C34" s="89">
        <f>Proračun_posebni_dio!D35+Proračun_posebni_dio!D56+Proračun_posebni_dio!D244</f>
        <v>12200</v>
      </c>
      <c r="D34" s="89">
        <f>Proračun_posebni_dio!E35+Proračun_posebni_dio!E56+Proračun_posebni_dio!E244</f>
        <v>16800</v>
      </c>
      <c r="E34" s="89">
        <f>Proračun_posebni_dio!F35+Proračun_posebni_dio!F56+Proračun_posebni_dio!F244</f>
        <v>29000</v>
      </c>
      <c r="F34" s="72">
        <f t="shared" si="3"/>
        <v>237.7049180327869</v>
      </c>
    </row>
    <row r="35" spans="1:6" s="77" customFormat="1" ht="12">
      <c r="A35" s="74" t="s">
        <v>82</v>
      </c>
      <c r="B35" s="75" t="s">
        <v>83</v>
      </c>
      <c r="C35" s="89">
        <f>Proračun_posebni_dio!D42+Proračun_posebni_dio!D71+Proračun_posebni_dio!D79+Proračun_posebni_dio!D86+Proračun_posebni_dio!D93+Proračun_posebni_dio!D182+Proračun_posebni_dio!D198+Proračun_posebni_dio!D245+Proračun_posebni_dio!D253+Proračun_posebni_dio!D273+Proračun_posebni_dio!D288</f>
        <v>833000</v>
      </c>
      <c r="D35" s="89">
        <f>Proračun_posebni_dio!E42+Proračun_posebni_dio!E71+Proračun_posebni_dio!E79+Proračun_posebni_dio!E86+Proračun_posebni_dio!E93+Proračun_posebni_dio!E182+Proračun_posebni_dio!E198+Proračun_posebni_dio!E245+Proračun_posebni_dio!E253+Proračun_posebni_dio!E273+Proračun_posebni_dio!E288</f>
        <v>-282000</v>
      </c>
      <c r="E35" s="89">
        <f>Proračun_posebni_dio!F42+Proračun_posebni_dio!F71+Proračun_posebni_dio!F79+Proračun_posebni_dio!F86+Proračun_posebni_dio!F93+Proračun_posebni_dio!F182+Proračun_posebni_dio!F198+Proračun_posebni_dio!F245+Proračun_posebni_dio!F253+Proračun_posebni_dio!F273+Proračun_posebni_dio!F288</f>
        <v>551000</v>
      </c>
      <c r="F35" s="72">
        <f t="shared" si="3"/>
        <v>66.14645858343337</v>
      </c>
    </row>
    <row r="36" spans="1:6" s="77" customFormat="1" ht="12">
      <c r="A36" s="74" t="s">
        <v>84</v>
      </c>
      <c r="B36" s="75" t="s">
        <v>85</v>
      </c>
      <c r="C36" s="89">
        <f>Proračun_posebni_dio!D13+Proračun_posebni_dio!D43+Proračun_posebni_dio!D72+Proračun_posebni_dio!D80+Proračun_posebni_dio!D87+Proračun_posebni_dio!D94+Proračun_posebni_dio!D101+Proračun_posebni_dio!D154+Proračun_posebni_dio!D165+Proračun_posebni_dio!D183+Proračun_posebni_dio!D199+Proračun_posebni_dio!D246+Proračun_posebni_dio!D254+Proračun_posebni_dio!D289</f>
        <v>1797500</v>
      </c>
      <c r="D36" s="89">
        <f>Proračun_posebni_dio!E13+Proračun_posebni_dio!E43+Proračun_posebni_dio!E72+Proračun_posebni_dio!E80+Proračun_posebni_dio!E87+Proračun_posebni_dio!E94+Proračun_posebni_dio!E101+Proračun_posebni_dio!E154+Proračun_posebni_dio!E165+Proračun_posebni_dio!E183+Proračun_posebni_dio!E199+Proračun_posebni_dio!E246+Proračun_posebni_dio!E254+Proračun_posebni_dio!E289</f>
        <v>282500</v>
      </c>
      <c r="E36" s="89">
        <f>Proračun_posebni_dio!F13+Proračun_posebni_dio!F43+Proračun_posebni_dio!F72+Proračun_posebni_dio!F80+Proračun_posebni_dio!F87+Proračun_posebni_dio!F94+Proračun_posebni_dio!F101+Proračun_posebni_dio!F154+Proračun_posebni_dio!F165+Proračun_posebni_dio!F183+Proračun_posebni_dio!F199+Proračun_posebni_dio!F246+Proračun_posebni_dio!F254+Proračun_posebni_dio!F289</f>
        <v>2080000</v>
      </c>
      <c r="F36" s="72">
        <f t="shared" si="3"/>
        <v>115.7162726008345</v>
      </c>
    </row>
    <row r="37" spans="1:6" s="77" customFormat="1" ht="12">
      <c r="A37" s="74" t="s">
        <v>86</v>
      </c>
      <c r="B37" s="75" t="s">
        <v>87</v>
      </c>
      <c r="C37" s="89">
        <f>Proračun_posebni_dio!D14+Proračun_posebni_dio!D44+Proračun_posebni_dio!D137+Proračun_posebni_dio!D176+Proračun_posebni_dio!D255+Proračun_posebni_dio!D311</f>
        <v>265300</v>
      </c>
      <c r="D37" s="89">
        <f>Proračun_posebni_dio!E14+Proračun_posebni_dio!E44+Proračun_posebni_dio!E137+Proračun_posebni_dio!E176+Proračun_posebni_dio!E255+Proračun_posebni_dio!E311</f>
        <v>-75000</v>
      </c>
      <c r="E37" s="89">
        <f>Proračun_posebni_dio!F14+Proračun_posebni_dio!F44+Proračun_posebni_dio!F137+Proračun_posebni_dio!F176+Proračun_posebni_dio!F255+Proračun_posebni_dio!F311</f>
        <v>190300</v>
      </c>
      <c r="F37" s="72">
        <f t="shared" si="3"/>
        <v>71.73011684885036</v>
      </c>
    </row>
    <row r="38" spans="1:7" ht="12">
      <c r="A38" s="64" t="s">
        <v>88</v>
      </c>
      <c r="B38" s="65" t="s">
        <v>89</v>
      </c>
      <c r="C38" s="88">
        <f>SUM(C39)</f>
        <v>32000</v>
      </c>
      <c r="D38" s="67">
        <f>E38-C38</f>
        <v>-20000</v>
      </c>
      <c r="E38" s="67">
        <f>SUM(E39)</f>
        <v>12000</v>
      </c>
      <c r="F38" s="68">
        <f t="shared" si="3"/>
        <v>37.5</v>
      </c>
      <c r="G38"/>
    </row>
    <row r="39" spans="1:6" s="77" customFormat="1" ht="12">
      <c r="A39" s="74" t="s">
        <v>90</v>
      </c>
      <c r="B39" s="75" t="s">
        <v>91</v>
      </c>
      <c r="C39" s="89">
        <f>Proračun_posebni_dio!D46+Proračun_posebni_dio!D167+Proračun_posebni_dio!D257</f>
        <v>32000</v>
      </c>
      <c r="D39" s="89">
        <f>Proračun_posebni_dio!E46+Proračun_posebni_dio!E167+Proračun_posebni_dio!E257</f>
        <v>-20000</v>
      </c>
      <c r="E39" s="89">
        <f>Proračun_posebni_dio!F46+Proračun_posebni_dio!F167+Proračun_posebni_dio!F257</f>
        <v>12000</v>
      </c>
      <c r="F39" s="72">
        <f t="shared" si="3"/>
        <v>37.5</v>
      </c>
    </row>
    <row r="40" spans="1:7" ht="12">
      <c r="A40" s="64" t="s">
        <v>92</v>
      </c>
      <c r="B40" s="65" t="s">
        <v>93</v>
      </c>
      <c r="C40" s="90">
        <f>SUM(C41+C42)</f>
        <v>360000</v>
      </c>
      <c r="D40" s="67">
        <f>E40-C40</f>
        <v>-285000</v>
      </c>
      <c r="E40" s="67">
        <f>SUM(E41+E42)</f>
        <v>75000</v>
      </c>
      <c r="F40" s="68">
        <f t="shared" si="3"/>
        <v>20.833333333333336</v>
      </c>
      <c r="G40"/>
    </row>
    <row r="41" spans="1:7" ht="12">
      <c r="A41" s="78">
        <v>363</v>
      </c>
      <c r="B41" s="79" t="s">
        <v>94</v>
      </c>
      <c r="C41" s="91">
        <v>0</v>
      </c>
      <c r="D41" s="71">
        <f>E41-C41</f>
        <v>75000</v>
      </c>
      <c r="E41" s="80">
        <f>Proračun_posebni_dio!F201+Proračun_posebni_dio!F156+Proračun_posebni_dio!F291+Proračun_posebni_dio!F304</f>
        <v>75000</v>
      </c>
      <c r="F41" s="72" t="e">
        <f t="shared" si="3"/>
        <v>#DIV/0!</v>
      </c>
      <c r="G41"/>
    </row>
    <row r="42" spans="1:6" s="77" customFormat="1" ht="12">
      <c r="A42" s="74" t="s">
        <v>95</v>
      </c>
      <c r="B42" s="75" t="s">
        <v>96</v>
      </c>
      <c r="C42" s="89">
        <f>Proračun_posebni_dio!D291+'[1]Proračun_posebni_dio_4_razina_'!D284</f>
        <v>360000</v>
      </c>
      <c r="D42" s="71">
        <f>E42-C42</f>
        <v>-360000</v>
      </c>
      <c r="E42" s="76">
        <v>0</v>
      </c>
      <c r="F42" s="72">
        <f t="shared" si="3"/>
        <v>0</v>
      </c>
    </row>
    <row r="43" spans="1:7" ht="12">
      <c r="A43" s="64" t="s">
        <v>97</v>
      </c>
      <c r="B43" s="65" t="s">
        <v>98</v>
      </c>
      <c r="C43" s="90">
        <f>SUM(C44)</f>
        <v>630000</v>
      </c>
      <c r="D43" s="67">
        <f>E43-C43</f>
        <v>50000</v>
      </c>
      <c r="E43" s="67">
        <f>SUM(E44)</f>
        <v>680000</v>
      </c>
      <c r="F43" s="68">
        <f t="shared" si="3"/>
        <v>107.93650793650794</v>
      </c>
      <c r="G43"/>
    </row>
    <row r="44" spans="1:6" s="73" customFormat="1" ht="12">
      <c r="A44" s="69" t="s">
        <v>99</v>
      </c>
      <c r="B44" s="70" t="s">
        <v>100</v>
      </c>
      <c r="C44" s="92">
        <f>Proračun_posebni_dio!D169+Proračun_posebni_dio!D215+Proračun_posebni_dio!D222+Proračun_posebni_dio!D228</f>
        <v>630000</v>
      </c>
      <c r="D44" s="92">
        <f>Proračun_posebni_dio!E169+Proračun_posebni_dio!E215+Proračun_posebni_dio!E222+Proračun_posebni_dio!E228</f>
        <v>50000</v>
      </c>
      <c r="E44" s="92">
        <f>Proračun_posebni_dio!F169+Proračun_posebni_dio!F215+Proračun_posebni_dio!F222+Proračun_posebni_dio!F228</f>
        <v>680000</v>
      </c>
      <c r="F44" s="72">
        <f t="shared" si="3"/>
        <v>107.93650793650794</v>
      </c>
    </row>
    <row r="45" spans="1:7" ht="12">
      <c r="A45" s="64" t="s">
        <v>101</v>
      </c>
      <c r="B45" s="65" t="s">
        <v>102</v>
      </c>
      <c r="C45" s="88">
        <f>SUM(C46)</f>
        <v>605000</v>
      </c>
      <c r="D45" s="67">
        <f>E45-C45</f>
        <v>-95000</v>
      </c>
      <c r="E45" s="67">
        <f>SUM(E46)</f>
        <v>510000</v>
      </c>
      <c r="F45" s="68">
        <f t="shared" si="3"/>
        <v>84.29752066115702</v>
      </c>
      <c r="G45"/>
    </row>
    <row r="46" spans="1:6" s="77" customFormat="1" ht="12">
      <c r="A46" s="74" t="s">
        <v>103</v>
      </c>
      <c r="B46" s="75" t="s">
        <v>104</v>
      </c>
      <c r="C46" s="89">
        <f>Proračun_posebni_dio!D20+Proračun_posebni_dio!D185+Proračun_posebni_dio!D191+Proračun_posebni_dio!D234+Proračun_posebni_dio!D259+Proračun_posebni_dio!D275+Proračun_posebni_dio!D313</f>
        <v>605000</v>
      </c>
      <c r="D46" s="89">
        <f>Proračun_posebni_dio!E20+Proračun_posebni_dio!E185+Proračun_posebni_dio!E191+Proračun_posebni_dio!E234+Proračun_posebni_dio!E259+Proračun_posebni_dio!E275+Proračun_posebni_dio!E313</f>
        <v>-95000</v>
      </c>
      <c r="E46" s="89">
        <f>Proračun_posebni_dio!F20+Proračun_posebni_dio!F185+Proračun_posebni_dio!F191+Proračun_posebni_dio!F234+Proračun_posebni_dio!F259+Proračun_posebni_dio!F275+Proračun_posebni_dio!F313</f>
        <v>510000</v>
      </c>
      <c r="F46" s="72">
        <f t="shared" si="3"/>
        <v>84.29752066115702</v>
      </c>
    </row>
    <row r="47" spans="1:7" ht="12">
      <c r="A47" s="58" t="s">
        <v>105</v>
      </c>
      <c r="B47" s="59" t="s">
        <v>14</v>
      </c>
      <c r="C47" s="87">
        <f>SUM(C48+C53)</f>
        <v>13805000</v>
      </c>
      <c r="D47" s="62">
        <f>E47-C47</f>
        <v>-9195000</v>
      </c>
      <c r="E47" s="62">
        <f>SUM(E48+E53)</f>
        <v>4610000</v>
      </c>
      <c r="F47" s="63">
        <f t="shared" si="3"/>
        <v>33.393697935530604</v>
      </c>
      <c r="G47"/>
    </row>
    <row r="48" spans="1:7" ht="12">
      <c r="A48" s="64" t="s">
        <v>106</v>
      </c>
      <c r="B48" s="65" t="s">
        <v>107</v>
      </c>
      <c r="C48" s="88">
        <f>SUM(C49+C50+C51+C52)</f>
        <v>5500000</v>
      </c>
      <c r="D48" s="67">
        <f>E48-C48</f>
        <v>-2440000</v>
      </c>
      <c r="E48" s="67">
        <f>SUM(E49+E50+E51+E52)</f>
        <v>3060000</v>
      </c>
      <c r="F48" s="68">
        <f t="shared" si="3"/>
        <v>55.63636363636364</v>
      </c>
      <c r="G48"/>
    </row>
    <row r="49" spans="1:6" s="77" customFormat="1" ht="12">
      <c r="A49" s="74" t="s">
        <v>108</v>
      </c>
      <c r="B49" s="75" t="s">
        <v>109</v>
      </c>
      <c r="C49" s="89">
        <f>Proračun_posebni_dio!D114+Proračun_posebni_dio!D122+Proračun_posebni_dio!D130+Proračun_posebni_dio!D265+Proračun_posebni_dio!D281+Proračun_posebni_dio!D144</f>
        <v>5250000</v>
      </c>
      <c r="D49" s="89">
        <f>Proračun_posebni_dio!E114+Proračun_posebni_dio!E122+Proračun_posebni_dio!E130+Proračun_posebni_dio!E265+Proračun_posebni_dio!E281+Proračun_posebni_dio!E144</f>
        <v>-2820000</v>
      </c>
      <c r="E49" s="89">
        <f>Proračun_posebni_dio!F114+Proračun_posebni_dio!F122+Proračun_posebni_dio!F130+Proračun_posebni_dio!F265+Proračun_posebni_dio!F281+Proračun_posebni_dio!F144</f>
        <v>2430000</v>
      </c>
      <c r="F49" s="72">
        <f t="shared" si="3"/>
        <v>46.285714285714285</v>
      </c>
    </row>
    <row r="50" spans="1:6" s="77" customFormat="1" ht="12">
      <c r="A50" s="74" t="s">
        <v>110</v>
      </c>
      <c r="B50" s="75" t="s">
        <v>111</v>
      </c>
      <c r="C50" s="89">
        <f>Proračun_posebni_dio!D63+Proračun_posebni_dio!D207+Proračun_posebni_dio!D297+Proračun_posebni_dio!D159</f>
        <v>150000</v>
      </c>
      <c r="D50" s="89">
        <f>Proračun_posebni_dio!E63+Proračun_posebni_dio!E207+Proračun_posebni_dio!E297+Proračun_posebni_dio!E159</f>
        <v>365000</v>
      </c>
      <c r="E50" s="89">
        <f>Proračun_posebni_dio!F63+Proračun_posebni_dio!F207+Proračun_posebni_dio!F297+Proračun_posebni_dio!F159</f>
        <v>515000</v>
      </c>
      <c r="F50" s="72">
        <f t="shared" si="3"/>
        <v>343.3333333333333</v>
      </c>
    </row>
    <row r="51" spans="1:6" s="77" customFormat="1" ht="12">
      <c r="A51" s="74" t="s">
        <v>112</v>
      </c>
      <c r="B51" s="75" t="s">
        <v>113</v>
      </c>
      <c r="C51" s="89">
        <f>Proračun_posebni_dio!D208+Proračun_posebni_dio!D64</f>
        <v>0</v>
      </c>
      <c r="D51" s="89">
        <f>Proračun_posebni_dio!E208+Proračun_posebni_dio!E64</f>
        <v>0</v>
      </c>
      <c r="E51" s="89">
        <f>Proračun_posebni_dio!F208+Proračun_posebni_dio!F64</f>
        <v>0</v>
      </c>
      <c r="F51" s="72">
        <v>0</v>
      </c>
    </row>
    <row r="52" spans="1:6" s="77" customFormat="1" ht="12">
      <c r="A52" s="74" t="s">
        <v>114</v>
      </c>
      <c r="B52" s="75" t="s">
        <v>115</v>
      </c>
      <c r="C52" s="89">
        <f>Proračun_posebni_dio!D131</f>
        <v>100000</v>
      </c>
      <c r="D52" s="89">
        <f>Proračun_posebni_dio!E131</f>
        <v>-50000</v>
      </c>
      <c r="E52" s="89">
        <f>Proračun_posebni_dio!F131+Proračun_posebni_dio!F115</f>
        <v>115000</v>
      </c>
      <c r="F52" s="72">
        <f>(E52/C52)*100</f>
        <v>114.99999999999999</v>
      </c>
    </row>
    <row r="53" spans="1:7" ht="12">
      <c r="A53" s="64" t="s">
        <v>116</v>
      </c>
      <c r="B53" s="65" t="s">
        <v>117</v>
      </c>
      <c r="C53" s="88">
        <f>SUM(C54)</f>
        <v>8305000</v>
      </c>
      <c r="D53" s="67">
        <f>E53-C53</f>
        <v>-6755000</v>
      </c>
      <c r="E53" s="67">
        <f>SUM(E54)</f>
        <v>1550000</v>
      </c>
      <c r="F53" s="68">
        <f>(E53/C53)*100</f>
        <v>18.663455749548465</v>
      </c>
      <c r="G53"/>
    </row>
    <row r="54" spans="1:6" s="77" customFormat="1" ht="12">
      <c r="A54" s="74" t="s">
        <v>118</v>
      </c>
      <c r="B54" s="75" t="s">
        <v>119</v>
      </c>
      <c r="C54" s="89">
        <f>Proračun_posebni_dio!D108+Proračun_posebni_dio!D146</f>
        <v>8305000</v>
      </c>
      <c r="D54" s="89">
        <f>Proračun_posebni_dio!E108+Proračun_posebni_dio!E146</f>
        <v>-6755000</v>
      </c>
      <c r="E54" s="89">
        <f>Proračun_posebni_dio!F108+Proračun_posebni_dio!F146</f>
        <v>1550000</v>
      </c>
      <c r="F54" s="72">
        <f>(E54/C54)*100</f>
        <v>18.663455749548465</v>
      </c>
    </row>
  </sheetData>
  <sheetProtection selectLockedCells="1" selectUnlockedCells="1"/>
  <mergeCells count="2">
    <mergeCell ref="B1:C1"/>
    <mergeCell ref="A4:C4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&amp;C&amp;"MS Sans Serif,Bold"&amp;12REBALANS PRORAČUNA OPĆINE VRBJE ZA 2020
I. OPĆI DIO&amp;RStrana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9"/>
  <sheetViews>
    <sheetView zoomScalePageLayoutView="0" workbookViewId="0" topLeftCell="A325">
      <selection activeCell="H339" sqref="H339"/>
    </sheetView>
  </sheetViews>
  <sheetFormatPr defaultColWidth="11.57421875" defaultRowHeight="12.75"/>
  <cols>
    <col min="1" max="1" width="10.00390625" style="0" customWidth="1"/>
    <col min="2" max="2" width="6.28125" style="0" customWidth="1"/>
    <col min="3" max="3" width="56.00390625" style="0" customWidth="1"/>
    <col min="4" max="5" width="15.8515625" style="46" customWidth="1"/>
    <col min="6" max="6" width="13.8515625" style="46" customWidth="1"/>
    <col min="7" max="7" width="10.57421875" style="93" customWidth="1"/>
    <col min="8" max="8" width="12.8515625" style="93" customWidth="1"/>
    <col min="9" max="9" width="12.7109375" style="93" customWidth="1"/>
    <col min="10" max="10" width="12.140625" style="93" customWidth="1"/>
    <col min="11" max="255" width="9.140625" style="0" customWidth="1"/>
  </cols>
  <sheetData>
    <row r="1" spans="1:6" ht="12.75">
      <c r="A1" s="236" t="s">
        <v>120</v>
      </c>
      <c r="B1" s="236"/>
      <c r="C1" s="236"/>
      <c r="D1" s="236"/>
      <c r="E1" s="236"/>
      <c r="F1" s="236"/>
    </row>
    <row r="2" spans="1:6" ht="12.75" customHeight="1">
      <c r="A2" s="237" t="s">
        <v>121</v>
      </c>
      <c r="B2" s="237"/>
      <c r="C2" s="237"/>
      <c r="D2" s="237"/>
      <c r="E2" s="237"/>
      <c r="F2" s="237"/>
    </row>
    <row r="3" spans="1:7" ht="25.5" customHeight="1">
      <c r="A3" s="51" t="s">
        <v>122</v>
      </c>
      <c r="B3" s="238" t="s">
        <v>123</v>
      </c>
      <c r="C3" s="238"/>
      <c r="D3" s="94" t="s">
        <v>27</v>
      </c>
      <c r="E3" s="94" t="s">
        <v>7</v>
      </c>
      <c r="F3" s="94" t="s">
        <v>8</v>
      </c>
      <c r="G3" s="95" t="s">
        <v>124</v>
      </c>
    </row>
    <row r="4" spans="1:7" ht="14.25" customHeight="1">
      <c r="A4" s="239" t="s">
        <v>125</v>
      </c>
      <c r="B4" s="239"/>
      <c r="C4" s="239"/>
      <c r="D4" s="96">
        <f>SUM(D5+D22)</f>
        <v>19000000</v>
      </c>
      <c r="E4" s="96">
        <f aca="true" t="shared" si="0" ref="E4:E10">F4-D4</f>
        <v>-9646700</v>
      </c>
      <c r="F4" s="96">
        <f>SUM(F5+F22)</f>
        <v>9353300</v>
      </c>
      <c r="G4" s="97">
        <f aca="true" t="shared" si="1" ref="G4:G20">(F4/D4)*100</f>
        <v>49.2278947368421</v>
      </c>
    </row>
    <row r="5" spans="1:7" ht="12">
      <c r="A5" s="240" t="s">
        <v>126</v>
      </c>
      <c r="B5" s="240"/>
      <c r="C5" s="240"/>
      <c r="D5" s="98">
        <f>SUM(D6)</f>
        <v>210500</v>
      </c>
      <c r="E5" s="99">
        <f t="shared" si="0"/>
        <v>-130500</v>
      </c>
      <c r="F5" s="98">
        <f>SUM(F6)</f>
        <v>80000</v>
      </c>
      <c r="G5" s="100">
        <f t="shared" si="1"/>
        <v>38.00475059382423</v>
      </c>
    </row>
    <row r="6" spans="1:7" ht="12.75" customHeight="1">
      <c r="A6" s="101"/>
      <c r="B6" s="241" t="s">
        <v>127</v>
      </c>
      <c r="C6" s="241"/>
      <c r="D6" s="98">
        <f>SUM(D7)</f>
        <v>210500</v>
      </c>
      <c r="E6" s="99">
        <f t="shared" si="0"/>
        <v>-130500</v>
      </c>
      <c r="F6" s="98">
        <f>SUM(F7)</f>
        <v>80000</v>
      </c>
      <c r="G6" s="100">
        <f t="shared" si="1"/>
        <v>38.00475059382423</v>
      </c>
    </row>
    <row r="7" spans="1:7" ht="12.75" customHeight="1">
      <c r="A7" s="242" t="s">
        <v>128</v>
      </c>
      <c r="B7" s="242"/>
      <c r="C7" s="242"/>
      <c r="D7" s="102">
        <f>SUM(D9+D16)</f>
        <v>210500</v>
      </c>
      <c r="E7" s="103">
        <f t="shared" si="0"/>
        <v>-130500</v>
      </c>
      <c r="F7" s="102">
        <f>SUM(F9+F16)</f>
        <v>80000</v>
      </c>
      <c r="G7" s="104">
        <f t="shared" si="1"/>
        <v>38.00475059382423</v>
      </c>
    </row>
    <row r="8" spans="1:10" s="108" customFormat="1" ht="13.5">
      <c r="A8" s="243" t="s">
        <v>129</v>
      </c>
      <c r="B8" s="243"/>
      <c r="C8" s="243"/>
      <c r="D8" s="105">
        <f>SUM(D10)</f>
        <v>200500</v>
      </c>
      <c r="E8" s="106">
        <f t="shared" si="0"/>
        <v>-130500</v>
      </c>
      <c r="F8" s="105">
        <f>SUM(F10)</f>
        <v>70000</v>
      </c>
      <c r="G8" s="100">
        <f t="shared" si="1"/>
        <v>34.91271820448878</v>
      </c>
      <c r="H8" s="107"/>
      <c r="I8" s="107"/>
      <c r="J8" s="107"/>
    </row>
    <row r="9" spans="1:7" ht="12">
      <c r="A9" s="244" t="s">
        <v>130</v>
      </c>
      <c r="B9" s="244"/>
      <c r="C9" s="244"/>
      <c r="D9" s="90">
        <f>SUM(D11)</f>
        <v>200500</v>
      </c>
      <c r="E9" s="109">
        <f t="shared" si="0"/>
        <v>-130500</v>
      </c>
      <c r="F9" s="90">
        <f>SUM(F11)</f>
        <v>70000</v>
      </c>
      <c r="G9" s="110">
        <f t="shared" si="1"/>
        <v>34.91271820448878</v>
      </c>
    </row>
    <row r="10" spans="1:7" ht="12">
      <c r="A10" s="245" t="s">
        <v>131</v>
      </c>
      <c r="B10" s="245"/>
      <c r="C10" s="245"/>
      <c r="D10" s="111">
        <v>200500</v>
      </c>
      <c r="E10" s="112">
        <f t="shared" si="0"/>
        <v>-130500</v>
      </c>
      <c r="F10" s="111">
        <f>F9</f>
        <v>70000</v>
      </c>
      <c r="G10" s="113">
        <f t="shared" si="1"/>
        <v>34.91271820448878</v>
      </c>
    </row>
    <row r="11" spans="1:10" s="73" customFormat="1" ht="12.75" customHeight="1">
      <c r="A11" s="69" t="s">
        <v>69</v>
      </c>
      <c r="B11" s="246" t="s">
        <v>13</v>
      </c>
      <c r="C11" s="246"/>
      <c r="D11" s="92">
        <f>SUM(D12)</f>
        <v>200500</v>
      </c>
      <c r="E11" s="92">
        <f>SUM(E12)</f>
        <v>-130500</v>
      </c>
      <c r="F11" s="92">
        <f>SUM(F12)</f>
        <v>70000</v>
      </c>
      <c r="G11" s="100">
        <f t="shared" si="1"/>
        <v>34.91271820448878</v>
      </c>
      <c r="H11" s="114"/>
      <c r="I11" s="114"/>
      <c r="J11" s="114"/>
    </row>
    <row r="12" spans="1:10" s="73" customFormat="1" ht="12.75" customHeight="1">
      <c r="A12" s="69" t="s">
        <v>78</v>
      </c>
      <c r="B12" s="246" t="s">
        <v>79</v>
      </c>
      <c r="C12" s="246"/>
      <c r="D12" s="92">
        <f>SUM(D13+D14)</f>
        <v>200500</v>
      </c>
      <c r="E12" s="92">
        <f>SUM(E13+E14)</f>
        <v>-130500</v>
      </c>
      <c r="F12" s="92">
        <f>SUM(F13+F14)</f>
        <v>70000</v>
      </c>
      <c r="G12" s="100">
        <f t="shared" si="1"/>
        <v>34.91271820448878</v>
      </c>
      <c r="H12" s="114"/>
      <c r="I12" s="114"/>
      <c r="J12" s="114"/>
    </row>
    <row r="13" spans="1:10" s="73" customFormat="1" ht="12.75" customHeight="1">
      <c r="A13" s="115" t="s">
        <v>84</v>
      </c>
      <c r="B13" s="241" t="s">
        <v>85</v>
      </c>
      <c r="C13" s="241"/>
      <c r="D13" s="98">
        <v>50500</v>
      </c>
      <c r="E13" s="99">
        <f>F13-D13</f>
        <v>-25500</v>
      </c>
      <c r="F13" s="98">
        <v>25000</v>
      </c>
      <c r="G13" s="100">
        <f t="shared" si="1"/>
        <v>49.504950495049506</v>
      </c>
      <c r="H13" s="114"/>
      <c r="I13" s="114"/>
      <c r="J13" s="114"/>
    </row>
    <row r="14" spans="1:10" s="73" customFormat="1" ht="12">
      <c r="A14" s="115" t="s">
        <v>86</v>
      </c>
      <c r="B14" s="241" t="s">
        <v>87</v>
      </c>
      <c r="C14" s="241"/>
      <c r="D14" s="98">
        <v>150000</v>
      </c>
      <c r="E14" s="99">
        <f>F14-D14</f>
        <v>-105000</v>
      </c>
      <c r="F14" s="98">
        <v>45000</v>
      </c>
      <c r="G14" s="100">
        <f t="shared" si="1"/>
        <v>30</v>
      </c>
      <c r="H14" s="114"/>
      <c r="I14" s="114"/>
      <c r="J14" s="114"/>
    </row>
    <row r="15" spans="1:7" ht="12.75" customHeight="1">
      <c r="A15" s="243" t="s">
        <v>129</v>
      </c>
      <c r="B15" s="243"/>
      <c r="C15" s="243"/>
      <c r="D15" s="105">
        <f>SUM(D16)</f>
        <v>10000</v>
      </c>
      <c r="E15" s="105">
        <f>SUM(E16)</f>
        <v>0</v>
      </c>
      <c r="F15" s="105">
        <f>SUM(F16)</f>
        <v>10000</v>
      </c>
      <c r="G15" s="100">
        <f t="shared" si="1"/>
        <v>100</v>
      </c>
    </row>
    <row r="16" spans="1:7" ht="12.75" customHeight="1">
      <c r="A16" s="247" t="s">
        <v>132</v>
      </c>
      <c r="B16" s="247"/>
      <c r="C16" s="247"/>
      <c r="D16" s="116">
        <f>SUM(D18)</f>
        <v>10000</v>
      </c>
      <c r="E16" s="109">
        <f>F16-D16</f>
        <v>0</v>
      </c>
      <c r="F16" s="116">
        <f>SUM(F18)</f>
        <v>10000</v>
      </c>
      <c r="G16" s="110">
        <f t="shared" si="1"/>
        <v>100</v>
      </c>
    </row>
    <row r="17" spans="1:7" ht="12.75" customHeight="1">
      <c r="A17" s="245" t="s">
        <v>131</v>
      </c>
      <c r="B17" s="245"/>
      <c r="C17" s="245"/>
      <c r="D17" s="111">
        <f>D16</f>
        <v>10000</v>
      </c>
      <c r="E17" s="112">
        <f>F17-D17</f>
        <v>0</v>
      </c>
      <c r="F17" s="111">
        <f>F18</f>
        <v>10000</v>
      </c>
      <c r="G17" s="113">
        <f t="shared" si="1"/>
        <v>100</v>
      </c>
    </row>
    <row r="18" spans="1:10" s="108" customFormat="1" ht="13.5">
      <c r="A18" s="69" t="s">
        <v>69</v>
      </c>
      <c r="B18" s="246" t="s">
        <v>13</v>
      </c>
      <c r="C18" s="246"/>
      <c r="D18" s="89">
        <f aca="true" t="shared" si="2" ref="D18:F19">SUM(D19)</f>
        <v>10000</v>
      </c>
      <c r="E18" s="89">
        <f t="shared" si="2"/>
        <v>0</v>
      </c>
      <c r="F18" s="89">
        <f t="shared" si="2"/>
        <v>10000</v>
      </c>
      <c r="G18" s="100">
        <f t="shared" si="1"/>
        <v>100</v>
      </c>
      <c r="H18" s="107"/>
      <c r="I18" s="107"/>
      <c r="J18" s="107"/>
    </row>
    <row r="19" spans="1:10" s="73" customFormat="1" ht="12">
      <c r="A19" s="69" t="s">
        <v>101</v>
      </c>
      <c r="B19" s="246" t="s">
        <v>102</v>
      </c>
      <c r="C19" s="246"/>
      <c r="D19" s="89">
        <f t="shared" si="2"/>
        <v>10000</v>
      </c>
      <c r="E19" s="89">
        <f t="shared" si="2"/>
        <v>0</v>
      </c>
      <c r="F19" s="89">
        <f t="shared" si="2"/>
        <v>10000</v>
      </c>
      <c r="G19" s="100">
        <f t="shared" si="1"/>
        <v>100</v>
      </c>
      <c r="H19" s="114"/>
      <c r="I19" s="114"/>
      <c r="J19" s="114"/>
    </row>
    <row r="20" spans="1:7" ht="12">
      <c r="A20" s="115" t="s">
        <v>103</v>
      </c>
      <c r="B20" s="241" t="s">
        <v>104</v>
      </c>
      <c r="C20" s="241"/>
      <c r="D20" s="117">
        <v>10000</v>
      </c>
      <c r="E20" s="118">
        <f>F20-D20</f>
        <v>0</v>
      </c>
      <c r="F20" s="117">
        <v>10000</v>
      </c>
      <c r="G20" s="119">
        <f t="shared" si="1"/>
        <v>100</v>
      </c>
    </row>
    <row r="21" spans="1:7" ht="27" customHeight="1">
      <c r="A21" s="51" t="s">
        <v>122</v>
      </c>
      <c r="B21" s="238" t="s">
        <v>123</v>
      </c>
      <c r="C21" s="238"/>
      <c r="D21" s="94" t="s">
        <v>133</v>
      </c>
      <c r="E21" s="94" t="s">
        <v>7</v>
      </c>
      <c r="F21" s="94" t="s">
        <v>133</v>
      </c>
      <c r="G21" s="95" t="s">
        <v>124</v>
      </c>
    </row>
    <row r="22" spans="1:7" ht="12.75" customHeight="1">
      <c r="A22" s="248" t="s">
        <v>134</v>
      </c>
      <c r="B22" s="248"/>
      <c r="C22" s="248"/>
      <c r="D22" s="120">
        <f>SUM(D23)</f>
        <v>18789500</v>
      </c>
      <c r="E22" s="120">
        <f>SUM(E23)</f>
        <v>-9521200</v>
      </c>
      <c r="F22" s="120">
        <f>SUM(F23)</f>
        <v>9273300</v>
      </c>
      <c r="G22" s="121">
        <f aca="true" t="shared" si="3" ref="G22:G37">(F22/D22)*100</f>
        <v>49.35362835626281</v>
      </c>
    </row>
    <row r="23" spans="1:7" ht="14.25" customHeight="1">
      <c r="A23" s="101"/>
      <c r="B23" s="248" t="s">
        <v>135</v>
      </c>
      <c r="C23" s="248"/>
      <c r="D23" s="120">
        <f>SUM(D24+D65+D147+D170+D192+D209+D247+D266+D282+D298+D305)</f>
        <v>18789500</v>
      </c>
      <c r="E23" s="120">
        <f>SUM(E24+E65+E147+E170+E192+E209+E247+E266+E282+E298+E305)</f>
        <v>-9521200</v>
      </c>
      <c r="F23" s="120">
        <f>SUM(F24+F65+F147+F170+F192+F209+F247+F266+F282+F298+F305)</f>
        <v>9273300</v>
      </c>
      <c r="G23" s="100">
        <f t="shared" si="3"/>
        <v>49.35362835626281</v>
      </c>
    </row>
    <row r="24" spans="1:7" ht="12.75" customHeight="1">
      <c r="A24" s="249" t="s">
        <v>128</v>
      </c>
      <c r="B24" s="249"/>
      <c r="C24" s="249"/>
      <c r="D24" s="122">
        <f>SUM(D26+D37+D58+D48)</f>
        <v>939200</v>
      </c>
      <c r="E24" s="122">
        <f>SUM(E26+E37+E58+E48)</f>
        <v>537800</v>
      </c>
      <c r="F24" s="122">
        <f>SUM(F26+F37+F58+F48)</f>
        <v>1477000</v>
      </c>
      <c r="G24" s="104">
        <f t="shared" si="3"/>
        <v>157.26149914821124</v>
      </c>
    </row>
    <row r="25" spans="1:7" ht="13.5">
      <c r="A25" s="250" t="s">
        <v>129</v>
      </c>
      <c r="B25" s="250"/>
      <c r="C25" s="250"/>
      <c r="D25" s="105">
        <f>SUM(D27:D28)</f>
        <v>447200</v>
      </c>
      <c r="E25" s="105">
        <f>SUM(E27:E28)</f>
        <v>-93200</v>
      </c>
      <c r="F25" s="105">
        <f>SUM(F27:F28)</f>
        <v>354000</v>
      </c>
      <c r="G25" s="100">
        <f t="shared" si="3"/>
        <v>79.15921288014312</v>
      </c>
    </row>
    <row r="26" spans="1:10" s="108" customFormat="1" ht="12.75" customHeight="1">
      <c r="A26" s="251" t="s">
        <v>136</v>
      </c>
      <c r="B26" s="251"/>
      <c r="C26" s="251"/>
      <c r="D26" s="90">
        <f>SUM(D29)</f>
        <v>447200</v>
      </c>
      <c r="E26" s="109">
        <f>F26-D26</f>
        <v>-93200</v>
      </c>
      <c r="F26" s="67">
        <f>SUM(F29)</f>
        <v>354000</v>
      </c>
      <c r="G26" s="110">
        <f t="shared" si="3"/>
        <v>79.15921288014312</v>
      </c>
      <c r="H26" s="107"/>
      <c r="I26" s="107"/>
      <c r="J26" s="107"/>
    </row>
    <row r="27" spans="1:10" s="108" customFormat="1" ht="13.5" customHeight="1">
      <c r="A27" s="252" t="s">
        <v>131</v>
      </c>
      <c r="B27" s="252"/>
      <c r="C27" s="252"/>
      <c r="D27" s="111">
        <v>247200</v>
      </c>
      <c r="E27" s="112">
        <f>F27-D27</f>
        <v>-93200</v>
      </c>
      <c r="F27" s="123">
        <f>SUM(F26-F28)</f>
        <v>154000</v>
      </c>
      <c r="G27" s="124">
        <f t="shared" si="3"/>
        <v>62.297734627831716</v>
      </c>
      <c r="H27" s="107"/>
      <c r="I27" s="107"/>
      <c r="J27" s="107"/>
    </row>
    <row r="28" spans="1:10" s="108" customFormat="1" ht="13.5" customHeight="1">
      <c r="A28" s="252" t="s">
        <v>137</v>
      </c>
      <c r="B28" s="252"/>
      <c r="C28" s="252"/>
      <c r="D28" s="111">
        <v>200000</v>
      </c>
      <c r="E28" s="112">
        <f>F28-D28</f>
        <v>0</v>
      </c>
      <c r="F28" s="123">
        <f>D28</f>
        <v>200000</v>
      </c>
      <c r="G28" s="113">
        <f t="shared" si="3"/>
        <v>100</v>
      </c>
      <c r="H28" s="107"/>
      <c r="I28" s="107"/>
      <c r="J28" s="107"/>
    </row>
    <row r="29" spans="1:7" ht="12.75" customHeight="1">
      <c r="A29" s="69" t="s">
        <v>69</v>
      </c>
      <c r="B29" s="253" t="s">
        <v>13</v>
      </c>
      <c r="C29" s="253"/>
      <c r="D29" s="92">
        <f>SUM(D30+D34)</f>
        <v>447200</v>
      </c>
      <c r="E29" s="92">
        <f>SUM(E30+E34)</f>
        <v>-93200</v>
      </c>
      <c r="F29" s="92">
        <f>SUM(F30+F34)</f>
        <v>354000</v>
      </c>
      <c r="G29" s="100">
        <f t="shared" si="3"/>
        <v>79.15921288014312</v>
      </c>
    </row>
    <row r="30" spans="1:7" ht="12.75" customHeight="1">
      <c r="A30" s="69" t="s">
        <v>70</v>
      </c>
      <c r="B30" s="253" t="s">
        <v>71</v>
      </c>
      <c r="C30" s="253"/>
      <c r="D30" s="92">
        <f>SUM(D31+D32+D33)</f>
        <v>435000</v>
      </c>
      <c r="E30" s="92">
        <f>SUM(E31+E32+E33)</f>
        <v>-93000</v>
      </c>
      <c r="F30" s="92">
        <f>SUM(F31+F32+F33)</f>
        <v>342000</v>
      </c>
      <c r="G30" s="100">
        <f t="shared" si="3"/>
        <v>78.62068965517241</v>
      </c>
    </row>
    <row r="31" spans="1:10" s="73" customFormat="1" ht="12.75" customHeight="1">
      <c r="A31" s="115" t="s">
        <v>72</v>
      </c>
      <c r="B31" s="248" t="s">
        <v>73</v>
      </c>
      <c r="C31" s="248"/>
      <c r="D31" s="98">
        <v>360000</v>
      </c>
      <c r="E31" s="99">
        <f>F31-D31</f>
        <v>-90000</v>
      </c>
      <c r="F31" s="120">
        <v>270000</v>
      </c>
      <c r="G31" s="100">
        <f t="shared" si="3"/>
        <v>75</v>
      </c>
      <c r="H31" s="114"/>
      <c r="I31" s="114"/>
      <c r="J31" s="114"/>
    </row>
    <row r="32" spans="1:10" s="73" customFormat="1" ht="12.75" customHeight="1">
      <c r="A32" s="115" t="s">
        <v>74</v>
      </c>
      <c r="B32" s="248" t="s">
        <v>75</v>
      </c>
      <c r="C32" s="248"/>
      <c r="D32" s="98">
        <v>10000</v>
      </c>
      <c r="E32" s="99">
        <f>F32-D32</f>
        <v>15000</v>
      </c>
      <c r="F32" s="120">
        <v>25000</v>
      </c>
      <c r="G32" s="100">
        <f t="shared" si="3"/>
        <v>250</v>
      </c>
      <c r="H32" s="114"/>
      <c r="I32" s="114"/>
      <c r="J32" s="114"/>
    </row>
    <row r="33" spans="1:10" s="126" customFormat="1" ht="12.75" customHeight="1">
      <c r="A33" s="115" t="s">
        <v>76</v>
      </c>
      <c r="B33" s="248" t="s">
        <v>77</v>
      </c>
      <c r="C33" s="248"/>
      <c r="D33" s="98">
        <v>65000</v>
      </c>
      <c r="E33" s="99">
        <f>F33-D33</f>
        <v>-18000</v>
      </c>
      <c r="F33" s="120">
        <v>47000</v>
      </c>
      <c r="G33" s="100">
        <f t="shared" si="3"/>
        <v>72.3076923076923</v>
      </c>
      <c r="H33" s="125"/>
      <c r="I33" s="125"/>
      <c r="J33" s="125"/>
    </row>
    <row r="34" spans="1:7" ht="12.75" customHeight="1">
      <c r="A34" s="69" t="s">
        <v>78</v>
      </c>
      <c r="B34" s="253" t="s">
        <v>79</v>
      </c>
      <c r="C34" s="253"/>
      <c r="D34" s="92">
        <f>SUM(D35)</f>
        <v>12200</v>
      </c>
      <c r="E34" s="92">
        <f>SUM(E35)</f>
        <v>-200</v>
      </c>
      <c r="F34" s="92">
        <f>SUM(F35)</f>
        <v>12000</v>
      </c>
      <c r="G34" s="100">
        <f t="shared" si="3"/>
        <v>98.36065573770492</v>
      </c>
    </row>
    <row r="35" spans="1:10" s="126" customFormat="1" ht="12.75" customHeight="1">
      <c r="A35" s="115" t="s">
        <v>80</v>
      </c>
      <c r="B35" s="248" t="s">
        <v>81</v>
      </c>
      <c r="C35" s="248"/>
      <c r="D35" s="98">
        <v>12200</v>
      </c>
      <c r="E35" s="99">
        <f>F35-D35</f>
        <v>-200</v>
      </c>
      <c r="F35" s="120">
        <v>12000</v>
      </c>
      <c r="G35" s="100">
        <f t="shared" si="3"/>
        <v>98.36065573770492</v>
      </c>
      <c r="H35" s="125"/>
      <c r="I35" s="125"/>
      <c r="J35" s="125"/>
    </row>
    <row r="36" spans="1:7" ht="13.5" customHeight="1">
      <c r="A36" s="250" t="s">
        <v>129</v>
      </c>
      <c r="B36" s="250"/>
      <c r="C36" s="250"/>
      <c r="D36" s="105">
        <f>SUM(D38:D39)</f>
        <v>442000</v>
      </c>
      <c r="E36" s="105">
        <f>SUM(E38:E39)</f>
        <v>340000</v>
      </c>
      <c r="F36" s="105">
        <f>SUM(F38:F39)</f>
        <v>782000</v>
      </c>
      <c r="G36" s="100">
        <f t="shared" si="3"/>
        <v>176.9230769230769</v>
      </c>
    </row>
    <row r="37" spans="1:10" s="108" customFormat="1" ht="13.5" customHeight="1">
      <c r="A37" s="251" t="s">
        <v>138</v>
      </c>
      <c r="B37" s="251"/>
      <c r="C37" s="251"/>
      <c r="D37" s="90">
        <f>SUM(D40)</f>
        <v>442000</v>
      </c>
      <c r="E37" s="109">
        <f aca="true" t="shared" si="4" ref="E37:E47">F37-D37</f>
        <v>340000</v>
      </c>
      <c r="F37" s="67">
        <f>SUM(F40)</f>
        <v>782000</v>
      </c>
      <c r="G37" s="110">
        <f t="shared" si="3"/>
        <v>176.9230769230769</v>
      </c>
      <c r="H37" s="107"/>
      <c r="I37" s="107"/>
      <c r="J37" s="107"/>
    </row>
    <row r="38" spans="1:10" s="108" customFormat="1" ht="13.5" customHeight="1">
      <c r="A38" s="252" t="s">
        <v>131</v>
      </c>
      <c r="B38" s="252"/>
      <c r="C38" s="252"/>
      <c r="D38" s="111">
        <v>0</v>
      </c>
      <c r="E38" s="112">
        <f t="shared" si="4"/>
        <v>0</v>
      </c>
      <c r="F38" s="123">
        <f>F37-F39</f>
        <v>0</v>
      </c>
      <c r="G38" s="113">
        <v>0</v>
      </c>
      <c r="H38" s="107"/>
      <c r="I38" s="107"/>
      <c r="J38" s="107"/>
    </row>
    <row r="39" spans="1:10" s="108" customFormat="1" ht="13.5" customHeight="1">
      <c r="A39" s="252" t="s">
        <v>137</v>
      </c>
      <c r="B39" s="252"/>
      <c r="C39" s="252"/>
      <c r="D39" s="111">
        <v>442000</v>
      </c>
      <c r="E39" s="112">
        <f t="shared" si="4"/>
        <v>340000</v>
      </c>
      <c r="F39" s="123">
        <f>F37</f>
        <v>782000</v>
      </c>
      <c r="G39" s="113">
        <f aca="true" t="shared" si="5" ref="G39:G59">(F39/D39)*100</f>
        <v>176.9230769230769</v>
      </c>
      <c r="H39" s="107"/>
      <c r="I39" s="107"/>
      <c r="J39" s="107"/>
    </row>
    <row r="40" spans="1:7" ht="12.75" customHeight="1">
      <c r="A40" s="69" t="s">
        <v>69</v>
      </c>
      <c r="B40" s="253" t="s">
        <v>13</v>
      </c>
      <c r="C40" s="253"/>
      <c r="D40" s="92">
        <f>SUM(D41+D45)</f>
        <v>442000</v>
      </c>
      <c r="E40" s="127">
        <f t="shared" si="4"/>
        <v>340000</v>
      </c>
      <c r="F40" s="71">
        <f>SUM(F41+F45)</f>
        <v>782000</v>
      </c>
      <c r="G40" s="100">
        <f t="shared" si="5"/>
        <v>176.9230769230769</v>
      </c>
    </row>
    <row r="41" spans="1:7" ht="12.75" customHeight="1">
      <c r="A41" s="69" t="s">
        <v>78</v>
      </c>
      <c r="B41" s="253" t="s">
        <v>79</v>
      </c>
      <c r="C41" s="253"/>
      <c r="D41" s="92">
        <f>SUM(D42+D43+D44)</f>
        <v>430000</v>
      </c>
      <c r="E41" s="127">
        <f t="shared" si="4"/>
        <v>340000</v>
      </c>
      <c r="F41" s="71">
        <f>SUM(F42+F43+F44)</f>
        <v>770000</v>
      </c>
      <c r="G41" s="100">
        <f t="shared" si="5"/>
        <v>179.06976744186048</v>
      </c>
    </row>
    <row r="42" spans="1:10" s="126" customFormat="1" ht="12">
      <c r="A42" s="115" t="s">
        <v>82</v>
      </c>
      <c r="B42" s="248" t="s">
        <v>83</v>
      </c>
      <c r="C42" s="248"/>
      <c r="D42" s="98">
        <v>145000</v>
      </c>
      <c r="E42" s="99">
        <f t="shared" si="4"/>
        <v>0</v>
      </c>
      <c r="F42" s="120">
        <v>145000</v>
      </c>
      <c r="G42" s="100">
        <f t="shared" si="5"/>
        <v>100</v>
      </c>
      <c r="H42" s="125"/>
      <c r="I42" s="125"/>
      <c r="J42" s="125"/>
    </row>
    <row r="43" spans="1:10" s="126" customFormat="1" ht="12.75" customHeight="1">
      <c r="A43" s="115" t="s">
        <v>84</v>
      </c>
      <c r="B43" s="248" t="s">
        <v>85</v>
      </c>
      <c r="C43" s="248"/>
      <c r="D43" s="98">
        <v>250000</v>
      </c>
      <c r="E43" s="99">
        <f t="shared" si="4"/>
        <v>300000</v>
      </c>
      <c r="F43" s="120">
        <v>550000</v>
      </c>
      <c r="G43" s="100">
        <f t="shared" si="5"/>
        <v>220.00000000000003</v>
      </c>
      <c r="H43" s="125"/>
      <c r="I43" s="125"/>
      <c r="J43" s="125"/>
    </row>
    <row r="44" spans="1:10" s="126" customFormat="1" ht="12.75" customHeight="1">
      <c r="A44" s="115" t="s">
        <v>86</v>
      </c>
      <c r="B44" s="248" t="s">
        <v>87</v>
      </c>
      <c r="C44" s="248"/>
      <c r="D44" s="98">
        <v>35000</v>
      </c>
      <c r="E44" s="99">
        <f t="shared" si="4"/>
        <v>40000</v>
      </c>
      <c r="F44" s="120">
        <v>75000</v>
      </c>
      <c r="G44" s="100">
        <f t="shared" si="5"/>
        <v>214.28571428571428</v>
      </c>
      <c r="H44" s="125"/>
      <c r="I44" s="125"/>
      <c r="J44" s="125"/>
    </row>
    <row r="45" spans="1:7" ht="12.75" customHeight="1">
      <c r="A45" s="69" t="s">
        <v>88</v>
      </c>
      <c r="B45" s="253" t="s">
        <v>89</v>
      </c>
      <c r="C45" s="253"/>
      <c r="D45" s="92">
        <f>SUM(D46)</f>
        <v>12000</v>
      </c>
      <c r="E45" s="127">
        <f t="shared" si="4"/>
        <v>0</v>
      </c>
      <c r="F45" s="71">
        <f>SUM(F46)</f>
        <v>12000</v>
      </c>
      <c r="G45" s="100">
        <f t="shared" si="5"/>
        <v>100</v>
      </c>
    </row>
    <row r="46" spans="1:10" s="126" customFormat="1" ht="12.75" customHeight="1">
      <c r="A46" s="115" t="s">
        <v>90</v>
      </c>
      <c r="B46" s="248" t="s">
        <v>91</v>
      </c>
      <c r="C46" s="248"/>
      <c r="D46" s="98">
        <v>12000</v>
      </c>
      <c r="E46" s="99">
        <f t="shared" si="4"/>
        <v>0</v>
      </c>
      <c r="F46" s="120">
        <v>12000</v>
      </c>
      <c r="G46" s="100">
        <f t="shared" si="5"/>
        <v>100</v>
      </c>
      <c r="H46" s="125"/>
      <c r="I46" s="125"/>
      <c r="J46" s="125"/>
    </row>
    <row r="47" spans="1:10" s="126" customFormat="1" ht="12.75" customHeight="1">
      <c r="A47" s="254" t="s">
        <v>129</v>
      </c>
      <c r="B47" s="254"/>
      <c r="C47" s="254"/>
      <c r="D47" s="210"/>
      <c r="E47" s="211">
        <f t="shared" si="4"/>
        <v>0</v>
      </c>
      <c r="F47" s="212"/>
      <c r="G47" s="213" t="e">
        <f t="shared" si="5"/>
        <v>#DIV/0!</v>
      </c>
      <c r="H47" s="125"/>
      <c r="I47" s="125"/>
      <c r="J47" s="125"/>
    </row>
    <row r="48" spans="1:10" s="126" customFormat="1" ht="12.75" customHeight="1">
      <c r="A48" s="255" t="s">
        <v>139</v>
      </c>
      <c r="B48" s="255"/>
      <c r="C48" s="255"/>
      <c r="D48" s="202">
        <f>SUM(D50)</f>
        <v>0</v>
      </c>
      <c r="E48" s="202">
        <f>SUM(E50)</f>
        <v>256000</v>
      </c>
      <c r="F48" s="202">
        <f>SUM(F50)</f>
        <v>256000</v>
      </c>
      <c r="G48" s="209" t="e">
        <f t="shared" si="5"/>
        <v>#DIV/0!</v>
      </c>
      <c r="H48" s="125"/>
      <c r="I48" s="125"/>
      <c r="J48" s="125"/>
    </row>
    <row r="49" spans="1:10" s="126" customFormat="1" ht="12.75" customHeight="1">
      <c r="A49" s="256" t="s">
        <v>131</v>
      </c>
      <c r="B49" s="256"/>
      <c r="C49" s="256"/>
      <c r="D49" s="214">
        <f>D50</f>
        <v>0</v>
      </c>
      <c r="E49" s="214">
        <f>E50</f>
        <v>256000</v>
      </c>
      <c r="F49" s="214">
        <f>F50</f>
        <v>256000</v>
      </c>
      <c r="G49" s="215" t="e">
        <f t="shared" si="5"/>
        <v>#DIV/0!</v>
      </c>
      <c r="H49" s="125"/>
      <c r="I49" s="125"/>
      <c r="J49" s="125"/>
    </row>
    <row r="50" spans="1:10" s="126" customFormat="1" ht="12.75" customHeight="1">
      <c r="A50" s="69" t="s">
        <v>69</v>
      </c>
      <c r="B50" s="253" t="s">
        <v>13</v>
      </c>
      <c r="C50" s="253"/>
      <c r="D50" s="92">
        <f>D51+D55</f>
        <v>0</v>
      </c>
      <c r="E50" s="127">
        <f>F50-D50</f>
        <v>256000</v>
      </c>
      <c r="F50" s="92">
        <f>F51+F55</f>
        <v>256000</v>
      </c>
      <c r="G50" s="128" t="e">
        <f t="shared" si="5"/>
        <v>#DIV/0!</v>
      </c>
      <c r="H50" s="125"/>
      <c r="I50" s="125"/>
      <c r="J50" s="125"/>
    </row>
    <row r="51" spans="1:10" s="126" customFormat="1" ht="12.75" customHeight="1">
      <c r="A51" s="69" t="s">
        <v>70</v>
      </c>
      <c r="B51" s="253" t="s">
        <v>71</v>
      </c>
      <c r="C51" s="253"/>
      <c r="D51" s="92">
        <f>SUM(D52:D54)</f>
        <v>0</v>
      </c>
      <c r="E51" s="92">
        <f>SUM(E52:E54)</f>
        <v>249000</v>
      </c>
      <c r="F51" s="92">
        <f>SUM(F52:F54)</f>
        <v>249000</v>
      </c>
      <c r="G51" s="128" t="e">
        <f t="shared" si="5"/>
        <v>#DIV/0!</v>
      </c>
      <c r="H51" s="125"/>
      <c r="I51" s="125"/>
      <c r="J51" s="125"/>
    </row>
    <row r="52" spans="1:10" s="126" customFormat="1" ht="12.75" customHeight="1">
      <c r="A52" s="115" t="s">
        <v>72</v>
      </c>
      <c r="B52" s="248" t="s">
        <v>73</v>
      </c>
      <c r="C52" s="248"/>
      <c r="D52" s="98">
        <v>0</v>
      </c>
      <c r="E52" s="99">
        <f aca="true" t="shared" si="6" ref="E52:E64">F52-D52</f>
        <v>206000</v>
      </c>
      <c r="F52" s="120">
        <v>206000</v>
      </c>
      <c r="G52" s="100" t="e">
        <f t="shared" si="5"/>
        <v>#DIV/0!</v>
      </c>
      <c r="H52" s="125"/>
      <c r="I52" s="125"/>
      <c r="J52" s="125"/>
    </row>
    <row r="53" spans="1:10" s="126" customFormat="1" ht="12.75" customHeight="1">
      <c r="A53" s="115" t="s">
        <v>74</v>
      </c>
      <c r="B53" s="248" t="s">
        <v>75</v>
      </c>
      <c r="C53" s="248"/>
      <c r="D53" s="98">
        <v>0</v>
      </c>
      <c r="E53" s="99">
        <f t="shared" si="6"/>
        <v>25000</v>
      </c>
      <c r="F53" s="120">
        <v>25000</v>
      </c>
      <c r="G53" s="100" t="e">
        <f t="shared" si="5"/>
        <v>#DIV/0!</v>
      </c>
      <c r="H53" s="125"/>
      <c r="I53" s="125"/>
      <c r="J53" s="125"/>
    </row>
    <row r="54" spans="1:10" s="126" customFormat="1" ht="12.75" customHeight="1">
      <c r="A54" s="115" t="s">
        <v>76</v>
      </c>
      <c r="B54" s="248" t="s">
        <v>77</v>
      </c>
      <c r="C54" s="248"/>
      <c r="D54" s="98">
        <v>0</v>
      </c>
      <c r="E54" s="99">
        <f t="shared" si="6"/>
        <v>18000</v>
      </c>
      <c r="F54" s="120">
        <v>18000</v>
      </c>
      <c r="G54" s="100" t="e">
        <f t="shared" si="5"/>
        <v>#DIV/0!</v>
      </c>
      <c r="H54" s="125"/>
      <c r="I54" s="125"/>
      <c r="J54" s="125"/>
    </row>
    <row r="55" spans="1:10" s="126" customFormat="1" ht="12.75" customHeight="1">
      <c r="A55" s="69" t="s">
        <v>78</v>
      </c>
      <c r="B55" s="253" t="s">
        <v>79</v>
      </c>
      <c r="C55" s="253"/>
      <c r="D55" s="92">
        <f>D56</f>
        <v>0</v>
      </c>
      <c r="E55" s="127">
        <f t="shared" si="6"/>
        <v>7000</v>
      </c>
      <c r="F55" s="92">
        <f>F56</f>
        <v>7000</v>
      </c>
      <c r="G55" s="128" t="e">
        <f t="shared" si="5"/>
        <v>#DIV/0!</v>
      </c>
      <c r="H55" s="125"/>
      <c r="I55" s="125"/>
      <c r="J55" s="125"/>
    </row>
    <row r="56" spans="1:10" s="126" customFormat="1" ht="12.75" customHeight="1">
      <c r="A56" s="115" t="s">
        <v>80</v>
      </c>
      <c r="B56" s="248" t="s">
        <v>81</v>
      </c>
      <c r="C56" s="248"/>
      <c r="D56" s="98">
        <v>0</v>
      </c>
      <c r="E56" s="99">
        <f t="shared" si="6"/>
        <v>7000</v>
      </c>
      <c r="F56" s="120">
        <v>7000</v>
      </c>
      <c r="G56" s="100" t="e">
        <f t="shared" si="5"/>
        <v>#DIV/0!</v>
      </c>
      <c r="H56" s="125"/>
      <c r="I56" s="125"/>
      <c r="J56" s="125"/>
    </row>
    <row r="57" spans="1:7" ht="13.5">
      <c r="A57" s="250" t="s">
        <v>129</v>
      </c>
      <c r="B57" s="250"/>
      <c r="C57" s="250"/>
      <c r="D57" s="105">
        <f>SUM(D59:D60)</f>
        <v>50000</v>
      </c>
      <c r="E57" s="99">
        <f t="shared" si="6"/>
        <v>35000</v>
      </c>
      <c r="F57" s="129">
        <f>SUM(F59:F60)</f>
        <v>85000</v>
      </c>
      <c r="G57" s="100">
        <f t="shared" si="5"/>
        <v>170</v>
      </c>
    </row>
    <row r="58" spans="1:10" s="108" customFormat="1" ht="13.5">
      <c r="A58" s="251" t="s">
        <v>140</v>
      </c>
      <c r="B58" s="251"/>
      <c r="C58" s="251"/>
      <c r="D58" s="90">
        <f>SUM(D61)</f>
        <v>50000</v>
      </c>
      <c r="E58" s="109">
        <f t="shared" si="6"/>
        <v>35000</v>
      </c>
      <c r="F58" s="67">
        <f>SUM(F61)</f>
        <v>85000</v>
      </c>
      <c r="G58" s="110">
        <f t="shared" si="5"/>
        <v>170</v>
      </c>
      <c r="H58" s="107"/>
      <c r="I58" s="107"/>
      <c r="J58" s="107"/>
    </row>
    <row r="59" spans="1:10" s="108" customFormat="1" ht="13.5">
      <c r="A59" s="252" t="s">
        <v>137</v>
      </c>
      <c r="B59" s="252"/>
      <c r="C59" s="252"/>
      <c r="D59" s="111">
        <v>50000</v>
      </c>
      <c r="E59" s="112">
        <f t="shared" si="6"/>
        <v>-50000</v>
      </c>
      <c r="F59" s="123">
        <v>0</v>
      </c>
      <c r="G59" s="113">
        <f t="shared" si="5"/>
        <v>0</v>
      </c>
      <c r="H59" s="107"/>
      <c r="I59" s="107"/>
      <c r="J59" s="107"/>
    </row>
    <row r="60" spans="1:10" s="108" customFormat="1" ht="13.5">
      <c r="A60" s="252" t="s">
        <v>141</v>
      </c>
      <c r="B60" s="252"/>
      <c r="C60" s="252"/>
      <c r="D60" s="111">
        <v>0</v>
      </c>
      <c r="E60" s="112">
        <f t="shared" si="6"/>
        <v>85000</v>
      </c>
      <c r="F60" s="123">
        <f>F58</f>
        <v>85000</v>
      </c>
      <c r="G60" s="113">
        <v>0</v>
      </c>
      <c r="H60" s="107"/>
      <c r="I60" s="107"/>
      <c r="J60" s="107"/>
    </row>
    <row r="61" spans="1:7" ht="12">
      <c r="A61" s="69" t="s">
        <v>105</v>
      </c>
      <c r="B61" s="253" t="s">
        <v>14</v>
      </c>
      <c r="C61" s="253"/>
      <c r="D61" s="92">
        <f>SUM(D62+D64)</f>
        <v>50000</v>
      </c>
      <c r="E61" s="127">
        <f t="shared" si="6"/>
        <v>35000</v>
      </c>
      <c r="F61" s="71">
        <f>SUM(F62+F64)</f>
        <v>85000</v>
      </c>
      <c r="G61" s="100">
        <f>(F61/D61)*100</f>
        <v>170</v>
      </c>
    </row>
    <row r="62" spans="1:7" ht="12">
      <c r="A62" s="69" t="s">
        <v>106</v>
      </c>
      <c r="B62" s="253" t="s">
        <v>107</v>
      </c>
      <c r="C62" s="253"/>
      <c r="D62" s="92">
        <f>SUM(D63)</f>
        <v>50000</v>
      </c>
      <c r="E62" s="127">
        <f t="shared" si="6"/>
        <v>35000</v>
      </c>
      <c r="F62" s="71">
        <f>SUM(F63)</f>
        <v>85000</v>
      </c>
      <c r="G62" s="100">
        <f>(F62/D62)*100</f>
        <v>170</v>
      </c>
    </row>
    <row r="63" spans="1:10" s="126" customFormat="1" ht="12">
      <c r="A63" s="115" t="s">
        <v>110</v>
      </c>
      <c r="B63" s="248" t="s">
        <v>111</v>
      </c>
      <c r="C63" s="248"/>
      <c r="D63" s="98">
        <v>50000</v>
      </c>
      <c r="E63" s="99">
        <f t="shared" si="6"/>
        <v>35000</v>
      </c>
      <c r="F63" s="120">
        <v>85000</v>
      </c>
      <c r="G63" s="100">
        <f>(F63/D63)*100</f>
        <v>170</v>
      </c>
      <c r="H63" s="125"/>
      <c r="I63" s="125"/>
      <c r="J63" s="125"/>
    </row>
    <row r="64" spans="1:10" s="126" customFormat="1" ht="12">
      <c r="A64" s="115">
        <v>423</v>
      </c>
      <c r="B64" s="248" t="s">
        <v>113</v>
      </c>
      <c r="C64" s="248"/>
      <c r="D64" s="98">
        <v>0</v>
      </c>
      <c r="E64" s="99">
        <f t="shared" si="6"/>
        <v>0</v>
      </c>
      <c r="F64" s="120">
        <v>0</v>
      </c>
      <c r="G64" s="100">
        <v>0</v>
      </c>
      <c r="H64" s="125"/>
      <c r="I64" s="125"/>
      <c r="J64" s="125"/>
    </row>
    <row r="65" spans="1:7" ht="12">
      <c r="A65" s="257" t="s">
        <v>142</v>
      </c>
      <c r="B65" s="257"/>
      <c r="C65" s="257"/>
      <c r="D65" s="122">
        <f>SUM(D67+D74+D82+D89+D96+D103+D124+D110+D117+D133+D139)</f>
        <v>14535000</v>
      </c>
      <c r="E65" s="122">
        <f>SUM(E67+E74+E82+E89+E96+E103+E124+E110+E117+E133+E139)</f>
        <v>-9240000</v>
      </c>
      <c r="F65" s="122">
        <f>SUM(F67+F74+F82+F89+F96+F103+F124+F110+F117+F133+F139)</f>
        <v>5295000</v>
      </c>
      <c r="G65" s="104">
        <f aca="true" t="shared" si="7" ref="G65:G96">(F65/D65)*100</f>
        <v>36.42930856553148</v>
      </c>
    </row>
    <row r="66" spans="1:7" ht="13.5">
      <c r="A66" s="250" t="s">
        <v>143</v>
      </c>
      <c r="B66" s="250"/>
      <c r="C66" s="250"/>
      <c r="D66" s="105">
        <f>SUM(D67)</f>
        <v>117000</v>
      </c>
      <c r="E66" s="127">
        <f aca="true" t="shared" si="8" ref="E66:E111">F66-D66</f>
        <v>-27000</v>
      </c>
      <c r="F66" s="129">
        <f>SUM(F67)</f>
        <v>90000</v>
      </c>
      <c r="G66" s="100">
        <f t="shared" si="7"/>
        <v>76.92307692307693</v>
      </c>
    </row>
    <row r="67" spans="1:10" s="108" customFormat="1" ht="13.5">
      <c r="A67" s="251" t="s">
        <v>144</v>
      </c>
      <c r="B67" s="251"/>
      <c r="C67" s="251"/>
      <c r="D67" s="67">
        <f>SUM(D69)</f>
        <v>117000</v>
      </c>
      <c r="E67" s="109">
        <f t="shared" si="8"/>
        <v>-27000</v>
      </c>
      <c r="F67" s="67">
        <f>SUM(F69)</f>
        <v>90000</v>
      </c>
      <c r="G67" s="110">
        <f t="shared" si="7"/>
        <v>76.92307692307693</v>
      </c>
      <c r="H67" s="107"/>
      <c r="I67" s="107"/>
      <c r="J67" s="107"/>
    </row>
    <row r="68" spans="1:10" s="108" customFormat="1" ht="13.5">
      <c r="A68" s="252" t="s">
        <v>131</v>
      </c>
      <c r="B68" s="252"/>
      <c r="C68" s="252"/>
      <c r="D68" s="111">
        <v>117000</v>
      </c>
      <c r="E68" s="112">
        <f t="shared" si="8"/>
        <v>-27000</v>
      </c>
      <c r="F68" s="123">
        <f>F67</f>
        <v>90000</v>
      </c>
      <c r="G68" s="113">
        <f t="shared" si="7"/>
        <v>76.92307692307693</v>
      </c>
      <c r="H68" s="107"/>
      <c r="I68" s="107"/>
      <c r="J68" s="107"/>
    </row>
    <row r="69" spans="1:7" ht="12">
      <c r="A69" s="69" t="s">
        <v>69</v>
      </c>
      <c r="B69" s="253" t="s">
        <v>13</v>
      </c>
      <c r="C69" s="253"/>
      <c r="D69" s="92">
        <f>SUM(D70)</f>
        <v>117000</v>
      </c>
      <c r="E69" s="127">
        <f t="shared" si="8"/>
        <v>-27000</v>
      </c>
      <c r="F69" s="71">
        <f>SUM(F70)</f>
        <v>90000</v>
      </c>
      <c r="G69" s="100">
        <f t="shared" si="7"/>
        <v>76.92307692307693</v>
      </c>
    </row>
    <row r="70" spans="1:7" ht="12">
      <c r="A70" s="69" t="s">
        <v>78</v>
      </c>
      <c r="B70" s="253" t="s">
        <v>79</v>
      </c>
      <c r="C70" s="253"/>
      <c r="D70" s="92">
        <f>SUM(D71+D72)</f>
        <v>117000</v>
      </c>
      <c r="E70" s="127">
        <f t="shared" si="8"/>
        <v>-27000</v>
      </c>
      <c r="F70" s="71">
        <f>SUM(F71+F72)</f>
        <v>90000</v>
      </c>
      <c r="G70" s="100">
        <f t="shared" si="7"/>
        <v>76.92307692307693</v>
      </c>
    </row>
    <row r="71" spans="1:10" s="126" customFormat="1" ht="12">
      <c r="A71" s="115" t="s">
        <v>82</v>
      </c>
      <c r="B71" s="248" t="s">
        <v>83</v>
      </c>
      <c r="C71" s="248"/>
      <c r="D71" s="98">
        <v>110000</v>
      </c>
      <c r="E71" s="99">
        <f t="shared" si="8"/>
        <v>-90000</v>
      </c>
      <c r="F71" s="120">
        <v>20000</v>
      </c>
      <c r="G71" s="100">
        <f t="shared" si="7"/>
        <v>18.181818181818183</v>
      </c>
      <c r="H71" s="125"/>
      <c r="I71" s="125"/>
      <c r="J71" s="125"/>
    </row>
    <row r="72" spans="1:10" s="126" customFormat="1" ht="12">
      <c r="A72" s="115" t="s">
        <v>84</v>
      </c>
      <c r="B72" s="248" t="s">
        <v>85</v>
      </c>
      <c r="C72" s="248"/>
      <c r="D72" s="98">
        <v>7000</v>
      </c>
      <c r="E72" s="99">
        <f t="shared" si="8"/>
        <v>63000</v>
      </c>
      <c r="F72" s="120">
        <v>70000</v>
      </c>
      <c r="G72" s="100">
        <f t="shared" si="7"/>
        <v>1000</v>
      </c>
      <c r="H72" s="125"/>
      <c r="I72" s="125"/>
      <c r="J72" s="125"/>
    </row>
    <row r="73" spans="1:7" ht="13.5">
      <c r="A73" s="258" t="s">
        <v>145</v>
      </c>
      <c r="B73" s="258"/>
      <c r="C73" s="258"/>
      <c r="D73" s="130">
        <f>SUM(D75:D76)</f>
        <v>700000</v>
      </c>
      <c r="E73" s="127">
        <f t="shared" si="8"/>
        <v>-365000</v>
      </c>
      <c r="F73" s="131">
        <f>SUM(F75:F76)</f>
        <v>335000</v>
      </c>
      <c r="G73" s="100">
        <f t="shared" si="7"/>
        <v>47.85714285714286</v>
      </c>
    </row>
    <row r="74" spans="1:10" s="133" customFormat="1" ht="13.5">
      <c r="A74" s="251" t="s">
        <v>146</v>
      </c>
      <c r="B74" s="251"/>
      <c r="C74" s="251"/>
      <c r="D74" s="67">
        <f>SUM(D77)</f>
        <v>700000</v>
      </c>
      <c r="E74" s="109">
        <f t="shared" si="8"/>
        <v>-365000</v>
      </c>
      <c r="F74" s="67">
        <f>SUM(F77)</f>
        <v>335000</v>
      </c>
      <c r="G74" s="110">
        <f t="shared" si="7"/>
        <v>47.85714285714286</v>
      </c>
      <c r="H74" s="132"/>
      <c r="I74" s="132"/>
      <c r="J74" s="132"/>
    </row>
    <row r="75" spans="1:10" s="133" customFormat="1" ht="13.5">
      <c r="A75" s="252" t="s">
        <v>137</v>
      </c>
      <c r="B75" s="252"/>
      <c r="C75" s="252"/>
      <c r="D75" s="111">
        <v>150000</v>
      </c>
      <c r="E75" s="112">
        <f t="shared" si="8"/>
        <v>-50000</v>
      </c>
      <c r="F75" s="123">
        <v>100000</v>
      </c>
      <c r="G75" s="113">
        <f t="shared" si="7"/>
        <v>66.66666666666666</v>
      </c>
      <c r="H75" s="132"/>
      <c r="I75" s="132"/>
      <c r="J75" s="132"/>
    </row>
    <row r="76" spans="1:10" s="133" customFormat="1" ht="13.5">
      <c r="A76" s="252" t="s">
        <v>141</v>
      </c>
      <c r="B76" s="252"/>
      <c r="C76" s="252"/>
      <c r="D76" s="111">
        <v>550000</v>
      </c>
      <c r="E76" s="112">
        <f t="shared" si="8"/>
        <v>-315000</v>
      </c>
      <c r="F76" s="123">
        <f>SUM(F74-F75)</f>
        <v>235000</v>
      </c>
      <c r="G76" s="113">
        <f t="shared" si="7"/>
        <v>42.72727272727273</v>
      </c>
      <c r="H76" s="132"/>
      <c r="I76" s="132"/>
      <c r="J76" s="132"/>
    </row>
    <row r="77" spans="1:7" ht="12">
      <c r="A77" s="69" t="s">
        <v>69</v>
      </c>
      <c r="B77" s="253" t="s">
        <v>13</v>
      </c>
      <c r="C77" s="253"/>
      <c r="D77" s="92">
        <f>SUM(D78)</f>
        <v>700000</v>
      </c>
      <c r="E77" s="127">
        <f t="shared" si="8"/>
        <v>-365000</v>
      </c>
      <c r="F77" s="71">
        <f>SUM(F78)</f>
        <v>335000</v>
      </c>
      <c r="G77" s="100">
        <f t="shared" si="7"/>
        <v>47.85714285714286</v>
      </c>
    </row>
    <row r="78" spans="1:7" ht="12">
      <c r="A78" s="69" t="s">
        <v>78</v>
      </c>
      <c r="B78" s="253" t="s">
        <v>79</v>
      </c>
      <c r="C78" s="253"/>
      <c r="D78" s="92">
        <f>SUM(D79+D80)</f>
        <v>700000</v>
      </c>
      <c r="E78" s="127">
        <f t="shared" si="8"/>
        <v>-365000</v>
      </c>
      <c r="F78" s="71">
        <f>SUM(F79+F80)</f>
        <v>335000</v>
      </c>
      <c r="G78" s="100">
        <f t="shared" si="7"/>
        <v>47.85714285714286</v>
      </c>
    </row>
    <row r="79" spans="1:10" s="126" customFormat="1" ht="12">
      <c r="A79" s="115" t="s">
        <v>82</v>
      </c>
      <c r="B79" s="248" t="s">
        <v>83</v>
      </c>
      <c r="C79" s="248"/>
      <c r="D79" s="98">
        <v>50000</v>
      </c>
      <c r="E79" s="99">
        <f t="shared" si="8"/>
        <v>-15000</v>
      </c>
      <c r="F79" s="120">
        <v>35000</v>
      </c>
      <c r="G79" s="100">
        <f t="shared" si="7"/>
        <v>70</v>
      </c>
      <c r="H79" s="125"/>
      <c r="I79" s="125"/>
      <c r="J79" s="125"/>
    </row>
    <row r="80" spans="1:10" s="126" customFormat="1" ht="12">
      <c r="A80" s="115">
        <v>323</v>
      </c>
      <c r="B80" s="259" t="s">
        <v>85</v>
      </c>
      <c r="C80" s="259"/>
      <c r="D80" s="98">
        <v>650000</v>
      </c>
      <c r="E80" s="99">
        <f t="shared" si="8"/>
        <v>-350000</v>
      </c>
      <c r="F80" s="120">
        <v>300000</v>
      </c>
      <c r="G80" s="100">
        <f t="shared" si="7"/>
        <v>46.15384615384615</v>
      </c>
      <c r="H80" s="125"/>
      <c r="I80" s="125"/>
      <c r="J80" s="125"/>
    </row>
    <row r="81" spans="1:10" s="73" customFormat="1" ht="13.5">
      <c r="A81" s="250" t="s">
        <v>143</v>
      </c>
      <c r="B81" s="250"/>
      <c r="C81" s="250"/>
      <c r="D81" s="129">
        <f>SUM(D83:D83)</f>
        <v>215000</v>
      </c>
      <c r="E81" s="127">
        <f t="shared" si="8"/>
        <v>480000</v>
      </c>
      <c r="F81" s="129">
        <f>SUM(F83:F83)</f>
        <v>695000</v>
      </c>
      <c r="G81" s="100">
        <f t="shared" si="7"/>
        <v>323.25581395348837</v>
      </c>
      <c r="H81" s="114"/>
      <c r="I81" s="114"/>
      <c r="J81" s="114"/>
    </row>
    <row r="82" spans="1:10" s="108" customFormat="1" ht="13.5">
      <c r="A82" s="251" t="s">
        <v>147</v>
      </c>
      <c r="B82" s="251"/>
      <c r="C82" s="251"/>
      <c r="D82" s="67">
        <f>SUM(D84)</f>
        <v>215000</v>
      </c>
      <c r="E82" s="109">
        <f t="shared" si="8"/>
        <v>480000</v>
      </c>
      <c r="F82" s="67">
        <f>SUM(F84)</f>
        <v>695000</v>
      </c>
      <c r="G82" s="110">
        <f t="shared" si="7"/>
        <v>323.25581395348837</v>
      </c>
      <c r="H82" s="107"/>
      <c r="I82" s="107"/>
      <c r="J82" s="107"/>
    </row>
    <row r="83" spans="1:10" s="108" customFormat="1" ht="13.5">
      <c r="A83" s="252" t="s">
        <v>148</v>
      </c>
      <c r="B83" s="252"/>
      <c r="C83" s="252"/>
      <c r="D83" s="111">
        <f>D82</f>
        <v>215000</v>
      </c>
      <c r="E83" s="112">
        <f t="shared" si="8"/>
        <v>480000</v>
      </c>
      <c r="F83" s="123">
        <f>F82</f>
        <v>695000</v>
      </c>
      <c r="G83" s="113">
        <f t="shared" si="7"/>
        <v>323.25581395348837</v>
      </c>
      <c r="H83" s="107"/>
      <c r="I83" s="107"/>
      <c r="J83" s="107"/>
    </row>
    <row r="84" spans="1:7" ht="12">
      <c r="A84" s="69" t="s">
        <v>69</v>
      </c>
      <c r="B84" s="253" t="s">
        <v>13</v>
      </c>
      <c r="C84" s="253"/>
      <c r="D84" s="92">
        <f>SUM(D85)</f>
        <v>215000</v>
      </c>
      <c r="E84" s="127">
        <f t="shared" si="8"/>
        <v>480000</v>
      </c>
      <c r="F84" s="71">
        <f>SUM(F85)</f>
        <v>695000</v>
      </c>
      <c r="G84" s="100">
        <f t="shared" si="7"/>
        <v>323.25581395348837</v>
      </c>
    </row>
    <row r="85" spans="1:7" ht="12">
      <c r="A85" s="69" t="s">
        <v>78</v>
      </c>
      <c r="B85" s="253" t="s">
        <v>79</v>
      </c>
      <c r="C85" s="253"/>
      <c r="D85" s="92">
        <f>SUM(D86+D87)</f>
        <v>215000</v>
      </c>
      <c r="E85" s="127">
        <f t="shared" si="8"/>
        <v>480000</v>
      </c>
      <c r="F85" s="71">
        <f>SUM(F86+F87)</f>
        <v>695000</v>
      </c>
      <c r="G85" s="100">
        <f t="shared" si="7"/>
        <v>323.25581395348837</v>
      </c>
    </row>
    <row r="86" spans="1:10" s="126" customFormat="1" ht="12">
      <c r="A86" s="115" t="s">
        <v>82</v>
      </c>
      <c r="B86" s="248" t="s">
        <v>83</v>
      </c>
      <c r="C86" s="248"/>
      <c r="D86" s="98">
        <v>100000</v>
      </c>
      <c r="E86" s="99">
        <f t="shared" si="8"/>
        <v>45000</v>
      </c>
      <c r="F86" s="120">
        <v>145000</v>
      </c>
      <c r="G86" s="100">
        <f t="shared" si="7"/>
        <v>145</v>
      </c>
      <c r="H86" s="125"/>
      <c r="I86" s="125"/>
      <c r="J86" s="125"/>
    </row>
    <row r="87" spans="1:10" s="126" customFormat="1" ht="12">
      <c r="A87" s="115" t="s">
        <v>84</v>
      </c>
      <c r="B87" s="248" t="s">
        <v>85</v>
      </c>
      <c r="C87" s="248"/>
      <c r="D87" s="98">
        <v>115000</v>
      </c>
      <c r="E87" s="99">
        <f t="shared" si="8"/>
        <v>435000</v>
      </c>
      <c r="F87" s="120">
        <v>550000</v>
      </c>
      <c r="G87" s="100">
        <f t="shared" si="7"/>
        <v>478.2608695652174</v>
      </c>
      <c r="H87" s="125"/>
      <c r="I87" s="125"/>
      <c r="J87" s="125"/>
    </row>
    <row r="88" spans="1:10" s="73" customFormat="1" ht="13.5">
      <c r="A88" s="250" t="s">
        <v>143</v>
      </c>
      <c r="B88" s="250"/>
      <c r="C88" s="250"/>
      <c r="D88" s="105">
        <f>SUM(D90:D90)</f>
        <v>218000</v>
      </c>
      <c r="E88" s="127">
        <f t="shared" si="8"/>
        <v>-138000</v>
      </c>
      <c r="F88" s="129">
        <f>SUM(F90:F90)</f>
        <v>80000</v>
      </c>
      <c r="G88" s="100">
        <f t="shared" si="7"/>
        <v>36.69724770642202</v>
      </c>
      <c r="H88" s="114"/>
      <c r="I88" s="114"/>
      <c r="J88" s="114"/>
    </row>
    <row r="89" spans="1:10" s="108" customFormat="1" ht="13.5">
      <c r="A89" s="251" t="s">
        <v>149</v>
      </c>
      <c r="B89" s="251"/>
      <c r="C89" s="251"/>
      <c r="D89" s="67">
        <f>SUM(D91)</f>
        <v>218000</v>
      </c>
      <c r="E89" s="109">
        <f t="shared" si="8"/>
        <v>-138000</v>
      </c>
      <c r="F89" s="67">
        <f>SUM(F91)</f>
        <v>80000</v>
      </c>
      <c r="G89" s="110">
        <f t="shared" si="7"/>
        <v>36.69724770642202</v>
      </c>
      <c r="H89" s="107"/>
      <c r="I89" s="107"/>
      <c r="J89" s="107"/>
    </row>
    <row r="90" spans="1:10" s="108" customFormat="1" ht="13.5">
      <c r="A90" s="252" t="s">
        <v>150</v>
      </c>
      <c r="B90" s="252"/>
      <c r="C90" s="252"/>
      <c r="D90" s="111">
        <f>D89</f>
        <v>218000</v>
      </c>
      <c r="E90" s="112">
        <f t="shared" si="8"/>
        <v>-138000</v>
      </c>
      <c r="F90" s="123">
        <f>F89</f>
        <v>80000</v>
      </c>
      <c r="G90" s="113">
        <f t="shared" si="7"/>
        <v>36.69724770642202</v>
      </c>
      <c r="H90" s="107"/>
      <c r="I90" s="107"/>
      <c r="J90" s="107"/>
    </row>
    <row r="91" spans="1:7" ht="12">
      <c r="A91" s="69" t="s">
        <v>69</v>
      </c>
      <c r="B91" s="253" t="s">
        <v>13</v>
      </c>
      <c r="C91" s="253"/>
      <c r="D91" s="92">
        <f>SUM(D92)</f>
        <v>218000</v>
      </c>
      <c r="E91" s="127">
        <f t="shared" si="8"/>
        <v>-138000</v>
      </c>
      <c r="F91" s="71">
        <f>SUM(F92)</f>
        <v>80000</v>
      </c>
      <c r="G91" s="100">
        <f t="shared" si="7"/>
        <v>36.69724770642202</v>
      </c>
    </row>
    <row r="92" spans="1:7" ht="12">
      <c r="A92" s="69" t="s">
        <v>78</v>
      </c>
      <c r="B92" s="253" t="s">
        <v>79</v>
      </c>
      <c r="C92" s="253"/>
      <c r="D92" s="92">
        <f>SUM(D93+D94)</f>
        <v>218000</v>
      </c>
      <c r="E92" s="127">
        <f t="shared" si="8"/>
        <v>-138000</v>
      </c>
      <c r="F92" s="71">
        <f>SUM(F93+F94)</f>
        <v>80000</v>
      </c>
      <c r="G92" s="100">
        <f t="shared" si="7"/>
        <v>36.69724770642202</v>
      </c>
    </row>
    <row r="93" spans="1:10" s="126" customFormat="1" ht="12">
      <c r="A93" s="115" t="s">
        <v>82</v>
      </c>
      <c r="B93" s="248" t="s">
        <v>83</v>
      </c>
      <c r="C93" s="248"/>
      <c r="D93" s="98">
        <v>118000</v>
      </c>
      <c r="E93" s="99">
        <f t="shared" si="8"/>
        <v>-73000</v>
      </c>
      <c r="F93" s="120">
        <v>45000</v>
      </c>
      <c r="G93" s="100">
        <f t="shared" si="7"/>
        <v>38.13559322033898</v>
      </c>
      <c r="H93" s="125"/>
      <c r="I93" s="125"/>
      <c r="J93" s="125"/>
    </row>
    <row r="94" spans="1:10" s="126" customFormat="1" ht="12">
      <c r="A94" s="115" t="s">
        <v>84</v>
      </c>
      <c r="B94" s="248" t="s">
        <v>85</v>
      </c>
      <c r="C94" s="248"/>
      <c r="D94" s="98">
        <v>100000</v>
      </c>
      <c r="E94" s="99">
        <f t="shared" si="8"/>
        <v>-65000</v>
      </c>
      <c r="F94" s="120">
        <v>35000</v>
      </c>
      <c r="G94" s="100">
        <f t="shared" si="7"/>
        <v>35</v>
      </c>
      <c r="H94" s="125"/>
      <c r="I94" s="125"/>
      <c r="J94" s="125"/>
    </row>
    <row r="95" spans="1:10" s="73" customFormat="1" ht="13.5">
      <c r="A95" s="250" t="s">
        <v>143</v>
      </c>
      <c r="B95" s="250"/>
      <c r="C95" s="250"/>
      <c r="D95" s="105">
        <f>SUM(D97:D98)</f>
        <v>25000</v>
      </c>
      <c r="E95" s="127">
        <f t="shared" si="8"/>
        <v>125000</v>
      </c>
      <c r="F95" s="129">
        <f>SUM(F97:F98)</f>
        <v>150000</v>
      </c>
      <c r="G95" s="100">
        <f t="shared" si="7"/>
        <v>600</v>
      </c>
      <c r="H95" s="114"/>
      <c r="I95" s="114"/>
      <c r="J95" s="114"/>
    </row>
    <row r="96" spans="1:10" s="108" customFormat="1" ht="13.5">
      <c r="A96" s="251" t="s">
        <v>151</v>
      </c>
      <c r="B96" s="251"/>
      <c r="C96" s="251"/>
      <c r="D96" s="67">
        <f>SUM(D99)</f>
        <v>25000</v>
      </c>
      <c r="E96" s="109">
        <f t="shared" si="8"/>
        <v>125000</v>
      </c>
      <c r="F96" s="67">
        <f>SUM(F99)</f>
        <v>150000</v>
      </c>
      <c r="G96" s="110">
        <f t="shared" si="7"/>
        <v>600</v>
      </c>
      <c r="H96" s="107"/>
      <c r="I96" s="107"/>
      <c r="J96" s="107"/>
    </row>
    <row r="97" spans="1:10" s="108" customFormat="1" ht="13.5">
      <c r="A97" s="252" t="s">
        <v>131</v>
      </c>
      <c r="B97" s="252"/>
      <c r="C97" s="252"/>
      <c r="D97" s="111">
        <v>12200</v>
      </c>
      <c r="E97" s="112">
        <f t="shared" si="8"/>
        <v>137800</v>
      </c>
      <c r="F97" s="123">
        <f>F96</f>
        <v>150000</v>
      </c>
      <c r="G97" s="113">
        <f aca="true" t="shared" si="9" ref="G97:G114">(F97/D97)*100</f>
        <v>1229.5081967213114</v>
      </c>
      <c r="H97" s="107"/>
      <c r="I97" s="107"/>
      <c r="J97" s="107"/>
    </row>
    <row r="98" spans="1:10" s="108" customFormat="1" ht="13.5">
      <c r="A98" s="252" t="s">
        <v>141</v>
      </c>
      <c r="B98" s="252"/>
      <c r="C98" s="252"/>
      <c r="D98" s="111">
        <v>12800</v>
      </c>
      <c r="E98" s="112">
        <f t="shared" si="8"/>
        <v>-12800</v>
      </c>
      <c r="F98" s="123">
        <v>0</v>
      </c>
      <c r="G98" s="113">
        <f t="shared" si="9"/>
        <v>0</v>
      </c>
      <c r="H98" s="107"/>
      <c r="I98" s="107"/>
      <c r="J98" s="107"/>
    </row>
    <row r="99" spans="1:7" ht="12">
      <c r="A99" s="69" t="s">
        <v>69</v>
      </c>
      <c r="B99" s="253" t="s">
        <v>13</v>
      </c>
      <c r="C99" s="253"/>
      <c r="D99" s="92">
        <f>SUM(D100)</f>
        <v>25000</v>
      </c>
      <c r="E99" s="127">
        <f t="shared" si="8"/>
        <v>125000</v>
      </c>
      <c r="F99" s="71">
        <f>SUM(F100)</f>
        <v>150000</v>
      </c>
      <c r="G99" s="100">
        <f t="shared" si="9"/>
        <v>600</v>
      </c>
    </row>
    <row r="100" spans="1:7" ht="12">
      <c r="A100" s="69" t="s">
        <v>78</v>
      </c>
      <c r="B100" s="253" t="s">
        <v>79</v>
      </c>
      <c r="C100" s="253"/>
      <c r="D100" s="92">
        <f>SUM(D101)</f>
        <v>25000</v>
      </c>
      <c r="E100" s="127">
        <f t="shared" si="8"/>
        <v>125000</v>
      </c>
      <c r="F100" s="71">
        <f>SUM(F101)</f>
        <v>150000</v>
      </c>
      <c r="G100" s="100">
        <f t="shared" si="9"/>
        <v>600</v>
      </c>
    </row>
    <row r="101" spans="1:10" s="126" customFormat="1" ht="12">
      <c r="A101" s="115" t="s">
        <v>84</v>
      </c>
      <c r="B101" s="248" t="s">
        <v>85</v>
      </c>
      <c r="C101" s="248"/>
      <c r="D101" s="98">
        <v>25000</v>
      </c>
      <c r="E101" s="99">
        <f t="shared" si="8"/>
        <v>125000</v>
      </c>
      <c r="F101" s="120">
        <v>150000</v>
      </c>
      <c r="G101" s="100">
        <f t="shared" si="9"/>
        <v>600</v>
      </c>
      <c r="H101" s="125"/>
      <c r="I101" s="125"/>
      <c r="J101" s="125"/>
    </row>
    <row r="102" spans="1:10" s="73" customFormat="1" ht="13.5">
      <c r="A102" s="250" t="s">
        <v>143</v>
      </c>
      <c r="B102" s="250"/>
      <c r="C102" s="250"/>
      <c r="D102" s="105">
        <f>SUM(D104:D105)</f>
        <v>8025000</v>
      </c>
      <c r="E102" s="127">
        <f t="shared" si="8"/>
        <v>-6525000</v>
      </c>
      <c r="F102" s="129">
        <f>SUM(F104:F105)</f>
        <v>1500000</v>
      </c>
      <c r="G102" s="100">
        <f t="shared" si="9"/>
        <v>18.69158878504673</v>
      </c>
      <c r="H102" s="114"/>
      <c r="I102" s="114"/>
      <c r="J102" s="114"/>
    </row>
    <row r="103" spans="1:10" s="108" customFormat="1" ht="13.5">
      <c r="A103" s="251" t="s">
        <v>152</v>
      </c>
      <c r="B103" s="251"/>
      <c r="C103" s="251"/>
      <c r="D103" s="67">
        <f>SUM(D106)</f>
        <v>8025000</v>
      </c>
      <c r="E103" s="109">
        <f t="shared" si="8"/>
        <v>-6525000</v>
      </c>
      <c r="F103" s="67">
        <f>SUM(F106)</f>
        <v>1500000</v>
      </c>
      <c r="G103" s="110">
        <f t="shared" si="9"/>
        <v>18.69158878504673</v>
      </c>
      <c r="H103" s="107"/>
      <c r="I103" s="107"/>
      <c r="J103" s="107"/>
    </row>
    <row r="104" spans="1:10" s="108" customFormat="1" ht="13.5">
      <c r="A104" s="252" t="s">
        <v>137</v>
      </c>
      <c r="B104" s="252"/>
      <c r="C104" s="252"/>
      <c r="D104" s="111">
        <v>7474550</v>
      </c>
      <c r="E104" s="112">
        <f t="shared" si="8"/>
        <v>-5974550</v>
      </c>
      <c r="F104" s="123">
        <f>F103</f>
        <v>1500000</v>
      </c>
      <c r="G104" s="113">
        <f t="shared" si="9"/>
        <v>20.06809774501475</v>
      </c>
      <c r="H104" s="107"/>
      <c r="I104" s="107"/>
      <c r="J104" s="107"/>
    </row>
    <row r="105" spans="1:10" s="108" customFormat="1" ht="13.5">
      <c r="A105" s="252" t="s">
        <v>131</v>
      </c>
      <c r="B105" s="252"/>
      <c r="C105" s="252"/>
      <c r="D105" s="111">
        <f>D103-D104</f>
        <v>550450</v>
      </c>
      <c r="E105" s="112">
        <f t="shared" si="8"/>
        <v>-550450</v>
      </c>
      <c r="F105" s="123">
        <f>SUM(F106-F104)</f>
        <v>0</v>
      </c>
      <c r="G105" s="113">
        <f t="shared" si="9"/>
        <v>0</v>
      </c>
      <c r="H105" s="107"/>
      <c r="I105" s="107"/>
      <c r="J105" s="107"/>
    </row>
    <row r="106" spans="1:7" ht="12">
      <c r="A106" s="69" t="s">
        <v>105</v>
      </c>
      <c r="B106" s="253" t="s">
        <v>14</v>
      </c>
      <c r="C106" s="253"/>
      <c r="D106" s="92">
        <f>SUM(D107)</f>
        <v>8025000</v>
      </c>
      <c r="E106" s="127">
        <f t="shared" si="8"/>
        <v>-6525000</v>
      </c>
      <c r="F106" s="71">
        <f>SUM(F107)</f>
        <v>1500000</v>
      </c>
      <c r="G106" s="134">
        <f t="shared" si="9"/>
        <v>18.69158878504673</v>
      </c>
    </row>
    <row r="107" spans="1:7" ht="12">
      <c r="A107" s="69" t="s">
        <v>116</v>
      </c>
      <c r="B107" s="253" t="s">
        <v>117</v>
      </c>
      <c r="C107" s="253"/>
      <c r="D107" s="92">
        <f>SUM(D108)</f>
        <v>8025000</v>
      </c>
      <c r="E107" s="127">
        <f t="shared" si="8"/>
        <v>-6525000</v>
      </c>
      <c r="F107" s="71">
        <f>SUM(F108)</f>
        <v>1500000</v>
      </c>
      <c r="G107" s="100">
        <f t="shared" si="9"/>
        <v>18.69158878504673</v>
      </c>
    </row>
    <row r="108" spans="1:10" s="126" customFormat="1" ht="12">
      <c r="A108" s="115" t="s">
        <v>118</v>
      </c>
      <c r="B108" s="248" t="s">
        <v>119</v>
      </c>
      <c r="C108" s="248"/>
      <c r="D108" s="98">
        <v>8025000</v>
      </c>
      <c r="E108" s="99">
        <f t="shared" si="8"/>
        <v>-6525000</v>
      </c>
      <c r="F108" s="120">
        <v>1500000</v>
      </c>
      <c r="G108" s="100">
        <f t="shared" si="9"/>
        <v>18.69158878504673</v>
      </c>
      <c r="H108" s="125"/>
      <c r="I108" s="125"/>
      <c r="J108" s="125"/>
    </row>
    <row r="109" spans="1:10" s="73" customFormat="1" ht="13.5">
      <c r="A109" s="258" t="s">
        <v>143</v>
      </c>
      <c r="B109" s="258"/>
      <c r="C109" s="258"/>
      <c r="D109" s="130">
        <f>SUM(D111)</f>
        <v>600000</v>
      </c>
      <c r="E109" s="127">
        <f t="shared" si="8"/>
        <v>-435000</v>
      </c>
      <c r="F109" s="131">
        <f>SUM(F111)</f>
        <v>165000</v>
      </c>
      <c r="G109" s="100">
        <f t="shared" si="9"/>
        <v>27.500000000000004</v>
      </c>
      <c r="H109" s="114"/>
      <c r="I109" s="114"/>
      <c r="J109" s="114"/>
    </row>
    <row r="110" spans="1:10" s="73" customFormat="1" ht="12">
      <c r="A110" s="260" t="s">
        <v>153</v>
      </c>
      <c r="B110" s="260"/>
      <c r="C110" s="260"/>
      <c r="D110" s="67">
        <f>SUM(D112)</f>
        <v>600000</v>
      </c>
      <c r="E110" s="109">
        <f t="shared" si="8"/>
        <v>-435000</v>
      </c>
      <c r="F110" s="67">
        <f>SUM(F112)</f>
        <v>165000</v>
      </c>
      <c r="G110" s="110">
        <f t="shared" si="9"/>
        <v>27.500000000000004</v>
      </c>
      <c r="H110" s="114"/>
      <c r="I110" s="114"/>
      <c r="J110" s="114"/>
    </row>
    <row r="111" spans="1:10" s="73" customFormat="1" ht="12">
      <c r="A111" s="261" t="s">
        <v>137</v>
      </c>
      <c r="B111" s="261"/>
      <c r="C111" s="261"/>
      <c r="D111" s="111">
        <f>D110</f>
        <v>600000</v>
      </c>
      <c r="E111" s="112">
        <f t="shared" si="8"/>
        <v>-435000</v>
      </c>
      <c r="F111" s="123">
        <f>F110</f>
        <v>165000</v>
      </c>
      <c r="G111" s="113">
        <f t="shared" si="9"/>
        <v>27.500000000000004</v>
      </c>
      <c r="H111" s="114"/>
      <c r="I111" s="114"/>
      <c r="J111" s="114"/>
    </row>
    <row r="112" spans="1:10" s="73" customFormat="1" ht="12">
      <c r="A112" s="69">
        <v>4</v>
      </c>
      <c r="B112" s="262" t="s">
        <v>14</v>
      </c>
      <c r="C112" s="262"/>
      <c r="D112" s="71">
        <f>SUM(D113)</f>
        <v>600000</v>
      </c>
      <c r="E112" s="71">
        <f>SUM(E113)</f>
        <v>-435000</v>
      </c>
      <c r="F112" s="71">
        <f>SUM(F113)</f>
        <v>165000</v>
      </c>
      <c r="G112" s="100">
        <f t="shared" si="9"/>
        <v>27.500000000000004</v>
      </c>
      <c r="H112" s="114"/>
      <c r="I112" s="114"/>
      <c r="J112" s="114"/>
    </row>
    <row r="113" spans="1:10" s="73" customFormat="1" ht="12">
      <c r="A113" s="69">
        <v>42</v>
      </c>
      <c r="B113" s="262" t="s">
        <v>107</v>
      </c>
      <c r="C113" s="262"/>
      <c r="D113" s="71">
        <f>SUM(D114:D115)</f>
        <v>600000</v>
      </c>
      <c r="E113" s="71">
        <f>SUM(E114:E115)</f>
        <v>-435000</v>
      </c>
      <c r="F113" s="71">
        <f>SUM(F114:F115)</f>
        <v>165000</v>
      </c>
      <c r="G113" s="100">
        <f t="shared" si="9"/>
        <v>27.500000000000004</v>
      </c>
      <c r="H113" s="114"/>
      <c r="I113" s="114"/>
      <c r="J113" s="114"/>
    </row>
    <row r="114" spans="1:10" s="126" customFormat="1" ht="12">
      <c r="A114" s="115">
        <v>421</v>
      </c>
      <c r="B114" s="259" t="s">
        <v>109</v>
      </c>
      <c r="C114" s="259"/>
      <c r="D114" s="98">
        <v>600000</v>
      </c>
      <c r="E114" s="99">
        <f aca="true" t="shared" si="10" ref="E114:E146">F114-D114</f>
        <v>-500000</v>
      </c>
      <c r="F114" s="120">
        <v>100000</v>
      </c>
      <c r="G114" s="100">
        <f t="shared" si="9"/>
        <v>16.666666666666664</v>
      </c>
      <c r="H114" s="125"/>
      <c r="I114" s="125"/>
      <c r="J114" s="125"/>
    </row>
    <row r="115" spans="1:10" s="126" customFormat="1" ht="12">
      <c r="A115" s="115">
        <v>426</v>
      </c>
      <c r="B115" s="259" t="s">
        <v>115</v>
      </c>
      <c r="C115" s="259"/>
      <c r="D115" s="98">
        <v>0</v>
      </c>
      <c r="E115" s="99">
        <f t="shared" si="10"/>
        <v>65000</v>
      </c>
      <c r="F115" s="120">
        <v>65000</v>
      </c>
      <c r="G115" s="100"/>
      <c r="H115" s="125"/>
      <c r="I115" s="125"/>
      <c r="J115" s="125"/>
    </row>
    <row r="116" spans="1:10" s="73" customFormat="1" ht="13.5">
      <c r="A116" s="258" t="s">
        <v>143</v>
      </c>
      <c r="B116" s="258"/>
      <c r="C116" s="258"/>
      <c r="D116" s="130">
        <f>SUM(D118:D119)</f>
        <v>730000</v>
      </c>
      <c r="E116" s="127">
        <f t="shared" si="10"/>
        <v>-695000</v>
      </c>
      <c r="F116" s="131">
        <f>SUM(F118:F119)</f>
        <v>35000</v>
      </c>
      <c r="G116" s="100">
        <v>0</v>
      </c>
      <c r="H116" s="114"/>
      <c r="I116" s="114"/>
      <c r="J116" s="114"/>
    </row>
    <row r="117" spans="1:10" s="73" customFormat="1" ht="12">
      <c r="A117" s="260" t="s">
        <v>154</v>
      </c>
      <c r="B117" s="260"/>
      <c r="C117" s="260"/>
      <c r="D117" s="67">
        <f>SUM(D120)</f>
        <v>730000</v>
      </c>
      <c r="E117" s="109">
        <f t="shared" si="10"/>
        <v>-695000</v>
      </c>
      <c r="F117" s="67">
        <f>SUM(F120)</f>
        <v>35000</v>
      </c>
      <c r="G117" s="110">
        <v>0</v>
      </c>
      <c r="H117" s="114"/>
      <c r="I117" s="114"/>
      <c r="J117" s="114"/>
    </row>
    <row r="118" spans="1:10" s="73" customFormat="1" ht="12">
      <c r="A118" s="261" t="s">
        <v>131</v>
      </c>
      <c r="B118" s="261"/>
      <c r="C118" s="261"/>
      <c r="D118" s="111">
        <f>D117-D119</f>
        <v>80000</v>
      </c>
      <c r="E118" s="112">
        <f t="shared" si="10"/>
        <v>-80000</v>
      </c>
      <c r="F118" s="111">
        <f>F117-F119</f>
        <v>0</v>
      </c>
      <c r="G118" s="113">
        <v>0</v>
      </c>
      <c r="H118" s="114"/>
      <c r="I118" s="114"/>
      <c r="J118" s="114"/>
    </row>
    <row r="119" spans="1:10" s="73" customFormat="1" ht="12">
      <c r="A119" s="261" t="s">
        <v>137</v>
      </c>
      <c r="B119" s="261"/>
      <c r="C119" s="261"/>
      <c r="D119" s="111">
        <v>650000</v>
      </c>
      <c r="E119" s="112">
        <f t="shared" si="10"/>
        <v>-615000</v>
      </c>
      <c r="F119" s="123">
        <f>F117</f>
        <v>35000</v>
      </c>
      <c r="G119" s="113">
        <v>0</v>
      </c>
      <c r="H119" s="114"/>
      <c r="I119" s="114"/>
      <c r="J119" s="114"/>
    </row>
    <row r="120" spans="1:10" s="73" customFormat="1" ht="12">
      <c r="A120" s="69">
        <v>4</v>
      </c>
      <c r="B120" s="262" t="s">
        <v>14</v>
      </c>
      <c r="C120" s="262"/>
      <c r="D120" s="92">
        <f>SUM(D121)</f>
        <v>730000</v>
      </c>
      <c r="E120" s="127">
        <f t="shared" si="10"/>
        <v>-695000</v>
      </c>
      <c r="F120" s="71">
        <f>SUM(F121)</f>
        <v>35000</v>
      </c>
      <c r="G120" s="100">
        <v>0</v>
      </c>
      <c r="H120" s="114"/>
      <c r="I120" s="114"/>
      <c r="J120" s="114"/>
    </row>
    <row r="121" spans="1:10" s="73" customFormat="1" ht="12">
      <c r="A121" s="69">
        <v>42</v>
      </c>
      <c r="B121" s="262" t="s">
        <v>155</v>
      </c>
      <c r="C121" s="262"/>
      <c r="D121" s="92">
        <f>SUM(D122)</f>
        <v>730000</v>
      </c>
      <c r="E121" s="127">
        <f t="shared" si="10"/>
        <v>-695000</v>
      </c>
      <c r="F121" s="71">
        <f>SUM(F122:F122)</f>
        <v>35000</v>
      </c>
      <c r="G121" s="100">
        <v>0</v>
      </c>
      <c r="H121" s="114"/>
      <c r="I121" s="114"/>
      <c r="J121" s="114"/>
    </row>
    <row r="122" spans="1:10" s="126" customFormat="1" ht="12">
      <c r="A122" s="115">
        <v>421</v>
      </c>
      <c r="B122" s="259" t="s">
        <v>109</v>
      </c>
      <c r="C122" s="259"/>
      <c r="D122" s="98">
        <v>730000</v>
      </c>
      <c r="E122" s="99">
        <f t="shared" si="10"/>
        <v>-695000</v>
      </c>
      <c r="F122" s="120">
        <v>35000</v>
      </c>
      <c r="G122" s="100">
        <v>0</v>
      </c>
      <c r="H122" s="125"/>
      <c r="I122" s="125"/>
      <c r="J122" s="125"/>
    </row>
    <row r="123" spans="1:10" s="73" customFormat="1" ht="13.5">
      <c r="A123" s="258" t="s">
        <v>145</v>
      </c>
      <c r="B123" s="258"/>
      <c r="C123" s="258"/>
      <c r="D123" s="130">
        <f>SUM(D125:D127)</f>
        <v>3600000</v>
      </c>
      <c r="E123" s="127">
        <f t="shared" si="10"/>
        <v>-1425000</v>
      </c>
      <c r="F123" s="131">
        <f>SUM(F127:F127)</f>
        <v>2175000</v>
      </c>
      <c r="G123" s="100">
        <f>(F123/D123)*100</f>
        <v>60.416666666666664</v>
      </c>
      <c r="H123" s="114"/>
      <c r="I123" s="114"/>
      <c r="J123" s="114"/>
    </row>
    <row r="124" spans="1:10" s="108" customFormat="1" ht="13.5">
      <c r="A124" s="251" t="s">
        <v>156</v>
      </c>
      <c r="B124" s="251"/>
      <c r="C124" s="251"/>
      <c r="D124" s="67">
        <f>SUM(D128)</f>
        <v>3600000</v>
      </c>
      <c r="E124" s="109">
        <f t="shared" si="10"/>
        <v>-1425000</v>
      </c>
      <c r="F124" s="67">
        <f>SUM(F128)</f>
        <v>2175000</v>
      </c>
      <c r="G124" s="110">
        <f>(F124/D124)*100</f>
        <v>60.416666666666664</v>
      </c>
      <c r="H124" s="107"/>
      <c r="I124" s="107"/>
      <c r="J124" s="107"/>
    </row>
    <row r="125" spans="1:10" s="108" customFormat="1" ht="13.5">
      <c r="A125" s="252" t="s">
        <v>131</v>
      </c>
      <c r="B125" s="252"/>
      <c r="C125" s="252"/>
      <c r="D125" s="111">
        <f>D124-D127-D126</f>
        <v>2447350</v>
      </c>
      <c r="E125" s="112">
        <f t="shared" si="10"/>
        <v>-272350</v>
      </c>
      <c r="F125" s="123">
        <f>F123</f>
        <v>2175000</v>
      </c>
      <c r="G125" s="113"/>
      <c r="H125" s="107"/>
      <c r="I125" s="107"/>
      <c r="J125" s="107"/>
    </row>
    <row r="126" spans="1:10" s="73" customFormat="1" ht="12">
      <c r="A126" s="252" t="s">
        <v>150</v>
      </c>
      <c r="B126" s="252"/>
      <c r="C126" s="252"/>
      <c r="D126" s="111">
        <v>215450</v>
      </c>
      <c r="E126" s="112">
        <f t="shared" si="10"/>
        <v>-215450</v>
      </c>
      <c r="F126" s="123">
        <f>F149-F150-F151</f>
        <v>0</v>
      </c>
      <c r="G126" s="113">
        <f aca="true" t="shared" si="11" ref="G126:G139">(F126/D126)*100</f>
        <v>0</v>
      </c>
      <c r="H126" s="114"/>
      <c r="I126" s="114"/>
      <c r="J126" s="114"/>
    </row>
    <row r="127" spans="1:10" s="108" customFormat="1" ht="13.5">
      <c r="A127" s="252" t="s">
        <v>141</v>
      </c>
      <c r="B127" s="252"/>
      <c r="C127" s="252"/>
      <c r="D127" s="111">
        <v>937200</v>
      </c>
      <c r="E127" s="112">
        <f t="shared" si="10"/>
        <v>1237800</v>
      </c>
      <c r="F127" s="123">
        <f>F124</f>
        <v>2175000</v>
      </c>
      <c r="G127" s="113">
        <f t="shared" si="11"/>
        <v>232.0742637644046</v>
      </c>
      <c r="H127" s="107"/>
      <c r="I127" s="107"/>
      <c r="J127" s="107"/>
    </row>
    <row r="128" spans="1:7" ht="12">
      <c r="A128" s="69" t="s">
        <v>105</v>
      </c>
      <c r="B128" s="253" t="s">
        <v>14</v>
      </c>
      <c r="C128" s="253"/>
      <c r="D128" s="92">
        <f>SUM(D129)</f>
        <v>3600000</v>
      </c>
      <c r="E128" s="127">
        <f t="shared" si="10"/>
        <v>-1425000</v>
      </c>
      <c r="F128" s="71">
        <f>SUM(F129)</f>
        <v>2175000</v>
      </c>
      <c r="G128" s="100">
        <f t="shared" si="11"/>
        <v>60.416666666666664</v>
      </c>
    </row>
    <row r="129" spans="1:7" ht="12">
      <c r="A129" s="69" t="s">
        <v>106</v>
      </c>
      <c r="B129" s="253" t="s">
        <v>107</v>
      </c>
      <c r="C129" s="253"/>
      <c r="D129" s="92">
        <f>SUM(D130+D131)</f>
        <v>3600000</v>
      </c>
      <c r="E129" s="127">
        <f t="shared" si="10"/>
        <v>-1425000</v>
      </c>
      <c r="F129" s="71">
        <f>SUM(F130+F131)</f>
        <v>2175000</v>
      </c>
      <c r="G129" s="100">
        <f t="shared" si="11"/>
        <v>60.416666666666664</v>
      </c>
    </row>
    <row r="130" spans="1:10" s="126" customFormat="1" ht="12">
      <c r="A130" s="115" t="s">
        <v>108</v>
      </c>
      <c r="B130" s="248" t="s">
        <v>109</v>
      </c>
      <c r="C130" s="248"/>
      <c r="D130" s="98">
        <v>3500000</v>
      </c>
      <c r="E130" s="99">
        <f t="shared" si="10"/>
        <v>-1375000</v>
      </c>
      <c r="F130" s="120">
        <v>2125000</v>
      </c>
      <c r="G130" s="100">
        <f t="shared" si="11"/>
        <v>60.71428571428571</v>
      </c>
      <c r="H130" s="125"/>
      <c r="I130" s="125"/>
      <c r="J130" s="125"/>
    </row>
    <row r="131" spans="1:10" s="136" customFormat="1" ht="12.75">
      <c r="A131" s="115" t="s">
        <v>114</v>
      </c>
      <c r="B131" s="248" t="s">
        <v>115</v>
      </c>
      <c r="C131" s="248"/>
      <c r="D131" s="98">
        <v>100000</v>
      </c>
      <c r="E131" s="99">
        <f t="shared" si="10"/>
        <v>-50000</v>
      </c>
      <c r="F131" s="120">
        <v>50000</v>
      </c>
      <c r="G131" s="100">
        <f t="shared" si="11"/>
        <v>50</v>
      </c>
      <c r="H131" s="135"/>
      <c r="I131" s="135"/>
      <c r="J131" s="135"/>
    </row>
    <row r="132" spans="1:7" ht="13.5">
      <c r="A132" s="250" t="s">
        <v>143</v>
      </c>
      <c r="B132" s="250"/>
      <c r="C132" s="250"/>
      <c r="D132" s="105">
        <f>SUM(D134)</f>
        <v>5000</v>
      </c>
      <c r="E132" s="127">
        <f t="shared" si="10"/>
        <v>-5000</v>
      </c>
      <c r="F132" s="129">
        <f>SUM(F134)</f>
        <v>0</v>
      </c>
      <c r="G132" s="100">
        <f t="shared" si="11"/>
        <v>0</v>
      </c>
    </row>
    <row r="133" spans="1:10" s="73" customFormat="1" ht="12">
      <c r="A133" s="251" t="s">
        <v>157</v>
      </c>
      <c r="B133" s="251"/>
      <c r="C133" s="251"/>
      <c r="D133" s="67">
        <f>SUM(D135)</f>
        <v>5000</v>
      </c>
      <c r="E133" s="109">
        <f t="shared" si="10"/>
        <v>-5000</v>
      </c>
      <c r="F133" s="67">
        <f>SUM(F135)</f>
        <v>0</v>
      </c>
      <c r="G133" s="110">
        <f t="shared" si="11"/>
        <v>0</v>
      </c>
      <c r="H133" s="114"/>
      <c r="I133" s="114"/>
      <c r="J133" s="114"/>
    </row>
    <row r="134" spans="1:10" s="73" customFormat="1" ht="12">
      <c r="A134" s="252" t="s">
        <v>131</v>
      </c>
      <c r="B134" s="252"/>
      <c r="C134" s="252"/>
      <c r="D134" s="111">
        <v>5000</v>
      </c>
      <c r="E134" s="112">
        <f t="shared" si="10"/>
        <v>-5000</v>
      </c>
      <c r="F134" s="123">
        <v>0</v>
      </c>
      <c r="G134" s="113">
        <f t="shared" si="11"/>
        <v>0</v>
      </c>
      <c r="H134" s="114"/>
      <c r="I134" s="114"/>
      <c r="J134" s="114"/>
    </row>
    <row r="135" spans="1:10" s="73" customFormat="1" ht="12">
      <c r="A135" s="69" t="s">
        <v>69</v>
      </c>
      <c r="B135" s="253" t="s">
        <v>13</v>
      </c>
      <c r="C135" s="253"/>
      <c r="D135" s="92">
        <f>SUM(D136)</f>
        <v>5000</v>
      </c>
      <c r="E135" s="127">
        <f t="shared" si="10"/>
        <v>-5000</v>
      </c>
      <c r="F135" s="71">
        <f>SUM(F136)</f>
        <v>0</v>
      </c>
      <c r="G135" s="100">
        <f t="shared" si="11"/>
        <v>0</v>
      </c>
      <c r="H135" s="114"/>
      <c r="I135" s="114"/>
      <c r="J135" s="114"/>
    </row>
    <row r="136" spans="1:10" s="73" customFormat="1" ht="12">
      <c r="A136" s="69" t="s">
        <v>78</v>
      </c>
      <c r="B136" s="253" t="s">
        <v>79</v>
      </c>
      <c r="C136" s="253"/>
      <c r="D136" s="92">
        <f>SUM(D137)</f>
        <v>5000</v>
      </c>
      <c r="E136" s="127">
        <f t="shared" si="10"/>
        <v>-5000</v>
      </c>
      <c r="F136" s="71">
        <f>SUM(F137)</f>
        <v>0</v>
      </c>
      <c r="G136" s="100">
        <f t="shared" si="11"/>
        <v>0</v>
      </c>
      <c r="H136" s="114"/>
      <c r="I136" s="114"/>
      <c r="J136" s="114"/>
    </row>
    <row r="137" spans="1:10" s="138" customFormat="1" ht="12.75">
      <c r="A137" s="115" t="s">
        <v>86</v>
      </c>
      <c r="B137" s="248" t="s">
        <v>87</v>
      </c>
      <c r="C137" s="248"/>
      <c r="D137" s="98">
        <v>5000</v>
      </c>
      <c r="E137" s="99">
        <f t="shared" si="10"/>
        <v>-5000</v>
      </c>
      <c r="F137" s="120">
        <v>0</v>
      </c>
      <c r="G137" s="100">
        <f t="shared" si="11"/>
        <v>0</v>
      </c>
      <c r="H137" s="137"/>
      <c r="I137" s="137"/>
      <c r="J137" s="137"/>
    </row>
    <row r="138" spans="1:10" s="138" customFormat="1" ht="13.5">
      <c r="A138" s="250" t="s">
        <v>143</v>
      </c>
      <c r="B138" s="250"/>
      <c r="C138" s="250"/>
      <c r="D138" s="130">
        <f>SUM(D140:D141)</f>
        <v>300000</v>
      </c>
      <c r="E138" s="127">
        <f t="shared" si="10"/>
        <v>-230000</v>
      </c>
      <c r="F138" s="131">
        <f>SUM(F140:F141)</f>
        <v>70000</v>
      </c>
      <c r="G138" s="100">
        <f t="shared" si="11"/>
        <v>23.333333333333332</v>
      </c>
      <c r="H138" s="137"/>
      <c r="I138" s="137"/>
      <c r="J138" s="137"/>
    </row>
    <row r="139" spans="1:10" s="138" customFormat="1" ht="12.75">
      <c r="A139" s="260" t="s">
        <v>158</v>
      </c>
      <c r="B139" s="260"/>
      <c r="C139" s="260"/>
      <c r="D139" s="67">
        <f>SUM(D142)</f>
        <v>300000</v>
      </c>
      <c r="E139" s="109">
        <f t="shared" si="10"/>
        <v>-230000</v>
      </c>
      <c r="F139" s="67">
        <f>SUM(F142)</f>
        <v>70000</v>
      </c>
      <c r="G139" s="110">
        <f t="shared" si="11"/>
        <v>23.333333333333332</v>
      </c>
      <c r="H139" s="137"/>
      <c r="I139" s="137"/>
      <c r="J139" s="137"/>
    </row>
    <row r="140" spans="1:10" s="138" customFormat="1" ht="12.75">
      <c r="A140" s="261" t="s">
        <v>131</v>
      </c>
      <c r="B140" s="261"/>
      <c r="C140" s="261"/>
      <c r="D140" s="111">
        <f>D139-D141</f>
        <v>0</v>
      </c>
      <c r="E140" s="112">
        <f t="shared" si="10"/>
        <v>0</v>
      </c>
      <c r="F140" s="123">
        <f>F139-F141</f>
        <v>0</v>
      </c>
      <c r="G140" s="113">
        <v>0</v>
      </c>
      <c r="H140" s="137"/>
      <c r="I140" s="137"/>
      <c r="J140" s="137"/>
    </row>
    <row r="141" spans="1:10" s="138" customFormat="1" ht="12.75">
      <c r="A141" s="261" t="s">
        <v>148</v>
      </c>
      <c r="B141" s="261"/>
      <c r="C141" s="261"/>
      <c r="D141" s="111">
        <v>300000</v>
      </c>
      <c r="E141" s="112">
        <f t="shared" si="10"/>
        <v>-230000</v>
      </c>
      <c r="F141" s="123">
        <f>F139</f>
        <v>70000</v>
      </c>
      <c r="G141" s="113">
        <f aca="true" t="shared" si="12" ref="G141:G154">(F141/D141)*100</f>
        <v>23.333333333333332</v>
      </c>
      <c r="H141" s="137"/>
      <c r="I141" s="137"/>
      <c r="J141" s="137"/>
    </row>
    <row r="142" spans="1:10" s="133" customFormat="1" ht="13.5">
      <c r="A142" s="69">
        <v>4</v>
      </c>
      <c r="B142" s="262" t="s">
        <v>14</v>
      </c>
      <c r="C142" s="262"/>
      <c r="D142" s="92">
        <f>SUM(D143+D145)</f>
        <v>300000</v>
      </c>
      <c r="E142" s="127">
        <f t="shared" si="10"/>
        <v>-230000</v>
      </c>
      <c r="F142" s="71">
        <f>SUM(F143+F145)</f>
        <v>70000</v>
      </c>
      <c r="G142" s="100">
        <f t="shared" si="12"/>
        <v>23.333333333333332</v>
      </c>
      <c r="H142" s="132"/>
      <c r="I142" s="132"/>
      <c r="J142" s="132"/>
    </row>
    <row r="143" spans="1:10" s="133" customFormat="1" ht="13.5">
      <c r="A143" s="69">
        <v>42</v>
      </c>
      <c r="B143" s="262" t="s">
        <v>107</v>
      </c>
      <c r="C143" s="262"/>
      <c r="D143" s="92">
        <f>SUM(D144)</f>
        <v>20000</v>
      </c>
      <c r="E143" s="127">
        <f t="shared" si="10"/>
        <v>0</v>
      </c>
      <c r="F143" s="71">
        <f>SUM(F144)</f>
        <v>20000</v>
      </c>
      <c r="G143" s="100">
        <f t="shared" si="12"/>
        <v>100</v>
      </c>
      <c r="H143" s="132"/>
      <c r="I143" s="132"/>
      <c r="J143" s="132"/>
    </row>
    <row r="144" spans="1:10" s="138" customFormat="1" ht="12.75">
      <c r="A144" s="115">
        <v>421</v>
      </c>
      <c r="B144" s="259" t="s">
        <v>109</v>
      </c>
      <c r="C144" s="259"/>
      <c r="D144" s="98">
        <v>20000</v>
      </c>
      <c r="E144" s="99">
        <f t="shared" si="10"/>
        <v>0</v>
      </c>
      <c r="F144" s="120">
        <v>20000</v>
      </c>
      <c r="G144" s="100">
        <f t="shared" si="12"/>
        <v>100</v>
      </c>
      <c r="H144" s="137"/>
      <c r="I144" s="137"/>
      <c r="J144" s="137"/>
    </row>
    <row r="145" spans="1:10" s="133" customFormat="1" ht="13.5">
      <c r="A145" s="69">
        <v>45</v>
      </c>
      <c r="B145" s="253" t="s">
        <v>117</v>
      </c>
      <c r="C145" s="253"/>
      <c r="D145" s="92">
        <f>SUM(D146)</f>
        <v>280000</v>
      </c>
      <c r="E145" s="127">
        <f t="shared" si="10"/>
        <v>-230000</v>
      </c>
      <c r="F145" s="71">
        <f>SUM(F146)</f>
        <v>50000</v>
      </c>
      <c r="G145" s="100">
        <f t="shared" si="12"/>
        <v>17.857142857142858</v>
      </c>
      <c r="H145" s="132"/>
      <c r="I145" s="132"/>
      <c r="J145" s="132"/>
    </row>
    <row r="146" spans="1:10" s="138" customFormat="1" ht="12.75">
      <c r="A146" s="115">
        <v>451</v>
      </c>
      <c r="B146" s="248" t="s">
        <v>119</v>
      </c>
      <c r="C146" s="248"/>
      <c r="D146" s="98">
        <v>280000</v>
      </c>
      <c r="E146" s="99">
        <f t="shared" si="10"/>
        <v>-230000</v>
      </c>
      <c r="F146" s="120">
        <v>50000</v>
      </c>
      <c r="G146" s="100">
        <f t="shared" si="12"/>
        <v>17.857142857142858</v>
      </c>
      <c r="H146" s="137"/>
      <c r="I146" s="137"/>
      <c r="J146" s="137"/>
    </row>
    <row r="147" spans="1:7" ht="12">
      <c r="A147" s="257" t="s">
        <v>159</v>
      </c>
      <c r="B147" s="257"/>
      <c r="C147" s="257"/>
      <c r="D147" s="122">
        <f>SUM(D149+D161)</f>
        <v>145000</v>
      </c>
      <c r="E147" s="122">
        <f>SUM(E149+E161)</f>
        <v>485000</v>
      </c>
      <c r="F147" s="122">
        <f>SUM(F149+F161)</f>
        <v>630000</v>
      </c>
      <c r="G147" s="104">
        <f t="shared" si="12"/>
        <v>434.48275862068965</v>
      </c>
    </row>
    <row r="148" spans="1:10" s="73" customFormat="1" ht="13.5">
      <c r="A148" s="250" t="s">
        <v>143</v>
      </c>
      <c r="B148" s="250"/>
      <c r="C148" s="250"/>
      <c r="D148" s="105">
        <f>SUM(D150:D151)</f>
        <v>120000</v>
      </c>
      <c r="E148" s="105">
        <f>SUM(E150:E151)</f>
        <v>480000</v>
      </c>
      <c r="F148" s="105">
        <f>SUM(F150:F151)</f>
        <v>600000</v>
      </c>
      <c r="G148" s="100">
        <f t="shared" si="12"/>
        <v>500</v>
      </c>
      <c r="H148" s="114"/>
      <c r="I148" s="114"/>
      <c r="J148" s="114"/>
    </row>
    <row r="149" spans="1:10" s="73" customFormat="1" ht="12">
      <c r="A149" s="251" t="s">
        <v>160</v>
      </c>
      <c r="B149" s="251"/>
      <c r="C149" s="251"/>
      <c r="D149" s="67">
        <f>SUM(D152+D157)</f>
        <v>120000</v>
      </c>
      <c r="E149" s="109">
        <f aca="true" t="shared" si="13" ref="E149:E169">F149-D149</f>
        <v>480000</v>
      </c>
      <c r="F149" s="67">
        <f>SUM(F152+F157)</f>
        <v>600000</v>
      </c>
      <c r="G149" s="110">
        <f t="shared" si="12"/>
        <v>500</v>
      </c>
      <c r="H149" s="114"/>
      <c r="I149" s="114"/>
      <c r="J149" s="114"/>
    </row>
    <row r="150" spans="1:10" s="73" customFormat="1" ht="12">
      <c r="A150" s="245" t="s">
        <v>137</v>
      </c>
      <c r="B150" s="245"/>
      <c r="C150" s="245"/>
      <c r="D150" s="111">
        <v>20000</v>
      </c>
      <c r="E150" s="112">
        <f t="shared" si="13"/>
        <v>-20000</v>
      </c>
      <c r="F150" s="123">
        <v>0</v>
      </c>
      <c r="G150" s="113">
        <f t="shared" si="12"/>
        <v>0</v>
      </c>
      <c r="H150" s="114"/>
      <c r="I150" s="114"/>
      <c r="J150" s="114"/>
    </row>
    <row r="151" spans="1:10" s="73" customFormat="1" ht="12">
      <c r="A151" s="252" t="s">
        <v>148</v>
      </c>
      <c r="B151" s="252"/>
      <c r="C151" s="252"/>
      <c r="D151" s="111">
        <v>100000</v>
      </c>
      <c r="E151" s="112">
        <f t="shared" si="13"/>
        <v>500000</v>
      </c>
      <c r="F151" s="123">
        <f>F149</f>
        <v>600000</v>
      </c>
      <c r="G151" s="113">
        <f t="shared" si="12"/>
        <v>600</v>
      </c>
      <c r="H151" s="114"/>
      <c r="I151" s="114"/>
      <c r="J151" s="114"/>
    </row>
    <row r="152" spans="1:10" s="73" customFormat="1" ht="12">
      <c r="A152" s="69" t="s">
        <v>69</v>
      </c>
      <c r="B152" s="253" t="s">
        <v>13</v>
      </c>
      <c r="C152" s="253"/>
      <c r="D152" s="92">
        <f>SUM(D153)</f>
        <v>120000</v>
      </c>
      <c r="E152" s="127">
        <f t="shared" si="13"/>
        <v>235000</v>
      </c>
      <c r="F152" s="71">
        <f>SUM(F153)</f>
        <v>355000</v>
      </c>
      <c r="G152" s="100">
        <f t="shared" si="12"/>
        <v>295.83333333333337</v>
      </c>
      <c r="H152" s="114"/>
      <c r="I152" s="114"/>
      <c r="J152" s="114"/>
    </row>
    <row r="153" spans="1:10" s="133" customFormat="1" ht="13.5">
      <c r="A153" s="69" t="s">
        <v>78</v>
      </c>
      <c r="B153" s="253" t="s">
        <v>79</v>
      </c>
      <c r="C153" s="253"/>
      <c r="D153" s="92">
        <f>SUM(D154)</f>
        <v>120000</v>
      </c>
      <c r="E153" s="127">
        <f t="shared" si="13"/>
        <v>235000</v>
      </c>
      <c r="F153" s="71">
        <f>SUM(F154)</f>
        <v>355000</v>
      </c>
      <c r="G153" s="100">
        <f t="shared" si="12"/>
        <v>295.83333333333337</v>
      </c>
      <c r="H153" s="132"/>
      <c r="I153" s="132"/>
      <c r="J153" s="132"/>
    </row>
    <row r="154" spans="1:10" s="126" customFormat="1" ht="12">
      <c r="A154" s="115" t="s">
        <v>84</v>
      </c>
      <c r="B154" s="248" t="s">
        <v>85</v>
      </c>
      <c r="C154" s="248"/>
      <c r="D154" s="98">
        <v>120000</v>
      </c>
      <c r="E154" s="99">
        <f t="shared" si="13"/>
        <v>235000</v>
      </c>
      <c r="F154" s="120">
        <v>355000</v>
      </c>
      <c r="G154" s="100">
        <f t="shared" si="12"/>
        <v>295.83333333333337</v>
      </c>
      <c r="H154" s="125"/>
      <c r="I154" s="125"/>
      <c r="J154" s="125"/>
    </row>
    <row r="155" spans="1:10" s="73" customFormat="1" ht="12">
      <c r="A155" s="69">
        <v>36</v>
      </c>
      <c r="B155" s="262" t="s">
        <v>93</v>
      </c>
      <c r="C155" s="262"/>
      <c r="D155" s="92">
        <f>SUM(D156)</f>
        <v>0</v>
      </c>
      <c r="E155" s="127">
        <f t="shared" si="13"/>
        <v>0</v>
      </c>
      <c r="F155" s="71">
        <f>SUM(F156)</f>
        <v>0</v>
      </c>
      <c r="G155" s="100">
        <v>0</v>
      </c>
      <c r="H155" s="114"/>
      <c r="I155" s="114"/>
      <c r="J155" s="114"/>
    </row>
    <row r="156" spans="1:10" s="126" customFormat="1" ht="12">
      <c r="A156" s="115">
        <v>363</v>
      </c>
      <c r="B156" s="259" t="s">
        <v>161</v>
      </c>
      <c r="C156" s="259"/>
      <c r="D156" s="98">
        <v>0</v>
      </c>
      <c r="E156" s="99">
        <f t="shared" si="13"/>
        <v>0</v>
      </c>
      <c r="F156" s="120">
        <v>0</v>
      </c>
      <c r="G156" s="100">
        <v>0</v>
      </c>
      <c r="H156" s="125"/>
      <c r="I156" s="125"/>
      <c r="J156" s="125"/>
    </row>
    <row r="157" spans="1:10" s="73" customFormat="1" ht="12">
      <c r="A157" s="69">
        <v>4</v>
      </c>
      <c r="B157" s="262" t="s">
        <v>14</v>
      </c>
      <c r="C157" s="262"/>
      <c r="D157" s="92">
        <f>SUM(D158)</f>
        <v>0</v>
      </c>
      <c r="E157" s="127">
        <f t="shared" si="13"/>
        <v>245000</v>
      </c>
      <c r="F157" s="71">
        <f>SUM(F158)</f>
        <v>245000</v>
      </c>
      <c r="G157" s="100">
        <v>0</v>
      </c>
      <c r="H157" s="114"/>
      <c r="I157" s="114"/>
      <c r="J157" s="114"/>
    </row>
    <row r="158" spans="1:10" s="73" customFormat="1" ht="12">
      <c r="A158" s="69">
        <v>42</v>
      </c>
      <c r="B158" s="262" t="s">
        <v>107</v>
      </c>
      <c r="C158" s="262"/>
      <c r="D158" s="92">
        <f>SUM(D159)</f>
        <v>0</v>
      </c>
      <c r="E158" s="127">
        <f t="shared" si="13"/>
        <v>245000</v>
      </c>
      <c r="F158" s="71">
        <f>SUM(F159)</f>
        <v>245000</v>
      </c>
      <c r="G158" s="100">
        <v>0</v>
      </c>
      <c r="H158" s="114"/>
      <c r="I158" s="114"/>
      <c r="J158" s="114"/>
    </row>
    <row r="159" spans="1:10" s="126" customFormat="1" ht="12">
      <c r="A159" s="115">
        <v>422</v>
      </c>
      <c r="B159" s="259" t="s">
        <v>111</v>
      </c>
      <c r="C159" s="259"/>
      <c r="D159" s="98">
        <v>0</v>
      </c>
      <c r="E159" s="99">
        <f t="shared" si="13"/>
        <v>245000</v>
      </c>
      <c r="F159" s="120">
        <v>245000</v>
      </c>
      <c r="G159" s="100">
        <v>0</v>
      </c>
      <c r="H159" s="125"/>
      <c r="I159" s="125"/>
      <c r="J159" s="125"/>
    </row>
    <row r="160" spans="1:10" s="73" customFormat="1" ht="13.5">
      <c r="A160" s="258" t="s">
        <v>145</v>
      </c>
      <c r="B160" s="258"/>
      <c r="C160" s="258"/>
      <c r="D160" s="130">
        <f>SUM(D161)</f>
        <v>25000</v>
      </c>
      <c r="E160" s="127">
        <f t="shared" si="13"/>
        <v>5000</v>
      </c>
      <c r="F160" s="131">
        <f>SUM(F161)</f>
        <v>30000</v>
      </c>
      <c r="G160" s="100">
        <f aca="true" t="shared" si="14" ref="G160:G167">(F160/D160)*100</f>
        <v>120</v>
      </c>
      <c r="H160" s="114"/>
      <c r="I160" s="114"/>
      <c r="J160" s="114"/>
    </row>
    <row r="161" spans="1:10" s="73" customFormat="1" ht="12">
      <c r="A161" s="251" t="s">
        <v>162</v>
      </c>
      <c r="B161" s="251"/>
      <c r="C161" s="251"/>
      <c r="D161" s="67">
        <f>SUM(D163)</f>
        <v>25000</v>
      </c>
      <c r="E161" s="109">
        <f t="shared" si="13"/>
        <v>5000</v>
      </c>
      <c r="F161" s="67">
        <f>SUM(F163)</f>
        <v>30000</v>
      </c>
      <c r="G161" s="110">
        <f t="shared" si="14"/>
        <v>120</v>
      </c>
      <c r="H161" s="114"/>
      <c r="I161" s="114"/>
      <c r="J161" s="114"/>
    </row>
    <row r="162" spans="1:10" s="73" customFormat="1" ht="12">
      <c r="A162" s="252" t="s">
        <v>150</v>
      </c>
      <c r="B162" s="252"/>
      <c r="C162" s="252"/>
      <c r="D162" s="111">
        <v>25000</v>
      </c>
      <c r="E162" s="112">
        <f t="shared" si="13"/>
        <v>5000</v>
      </c>
      <c r="F162" s="123">
        <f>F161</f>
        <v>30000</v>
      </c>
      <c r="G162" s="113">
        <f t="shared" si="14"/>
        <v>120</v>
      </c>
      <c r="H162" s="114"/>
      <c r="I162" s="114"/>
      <c r="J162" s="114"/>
    </row>
    <row r="163" spans="1:10" s="133" customFormat="1" ht="13.5">
      <c r="A163" s="69" t="s">
        <v>69</v>
      </c>
      <c r="B163" s="253" t="s">
        <v>13</v>
      </c>
      <c r="C163" s="253"/>
      <c r="D163" s="92">
        <f>SUM(D164+D166+D168)</f>
        <v>25000</v>
      </c>
      <c r="E163" s="127">
        <f t="shared" si="13"/>
        <v>5000</v>
      </c>
      <c r="F163" s="71">
        <f>SUM(F164+F166+F168)</f>
        <v>30000</v>
      </c>
      <c r="G163" s="100">
        <f t="shared" si="14"/>
        <v>120</v>
      </c>
      <c r="H163" s="132"/>
      <c r="I163" s="132"/>
      <c r="J163" s="132"/>
    </row>
    <row r="164" spans="1:7" ht="12">
      <c r="A164" s="69" t="s">
        <v>78</v>
      </c>
      <c r="B164" s="253" t="s">
        <v>79</v>
      </c>
      <c r="C164" s="253"/>
      <c r="D164" s="92">
        <f>SUM(D165)</f>
        <v>15000</v>
      </c>
      <c r="E164" s="127">
        <f t="shared" si="13"/>
        <v>-5000</v>
      </c>
      <c r="F164" s="71">
        <f>SUM(F165)</f>
        <v>10000</v>
      </c>
      <c r="G164" s="100">
        <f t="shared" si="14"/>
        <v>66.66666666666666</v>
      </c>
    </row>
    <row r="165" spans="1:10" s="126" customFormat="1" ht="12">
      <c r="A165" s="115" t="s">
        <v>84</v>
      </c>
      <c r="B165" s="248" t="s">
        <v>85</v>
      </c>
      <c r="C165" s="248"/>
      <c r="D165" s="98">
        <v>15000</v>
      </c>
      <c r="E165" s="99">
        <f t="shared" si="13"/>
        <v>-5000</v>
      </c>
      <c r="F165" s="120">
        <v>10000</v>
      </c>
      <c r="G165" s="100">
        <f t="shared" si="14"/>
        <v>66.66666666666666</v>
      </c>
      <c r="H165" s="125"/>
      <c r="I165" s="125"/>
      <c r="J165" s="125"/>
    </row>
    <row r="166" spans="1:10" s="73" customFormat="1" ht="12">
      <c r="A166" s="69" t="s">
        <v>88</v>
      </c>
      <c r="B166" s="253" t="s">
        <v>89</v>
      </c>
      <c r="C166" s="253"/>
      <c r="D166" s="92">
        <f>SUM(D167)</f>
        <v>10000</v>
      </c>
      <c r="E166" s="127">
        <f t="shared" si="13"/>
        <v>-10000</v>
      </c>
      <c r="F166" s="71">
        <f>SUM(F167)</f>
        <v>0</v>
      </c>
      <c r="G166" s="100">
        <f t="shared" si="14"/>
        <v>0</v>
      </c>
      <c r="H166" s="114"/>
      <c r="I166" s="114"/>
      <c r="J166" s="114"/>
    </row>
    <row r="167" spans="1:10" s="126" customFormat="1" ht="12">
      <c r="A167" s="115" t="s">
        <v>90</v>
      </c>
      <c r="B167" s="248" t="s">
        <v>91</v>
      </c>
      <c r="C167" s="248"/>
      <c r="D167" s="98">
        <v>10000</v>
      </c>
      <c r="E167" s="99">
        <f t="shared" si="13"/>
        <v>-10000</v>
      </c>
      <c r="F167" s="120">
        <v>0</v>
      </c>
      <c r="G167" s="100">
        <f t="shared" si="14"/>
        <v>0</v>
      </c>
      <c r="H167" s="125"/>
      <c r="I167" s="125"/>
      <c r="J167" s="125"/>
    </row>
    <row r="168" spans="1:7" ht="12">
      <c r="A168" s="69">
        <v>37</v>
      </c>
      <c r="B168" s="253" t="s">
        <v>98</v>
      </c>
      <c r="C168" s="253"/>
      <c r="D168" s="92">
        <f>SUM(D169)</f>
        <v>0</v>
      </c>
      <c r="E168" s="127">
        <f t="shared" si="13"/>
        <v>20000</v>
      </c>
      <c r="F168" s="71">
        <f>SUM(F169)</f>
        <v>20000</v>
      </c>
      <c r="G168" s="100">
        <v>0</v>
      </c>
    </row>
    <row r="169" spans="1:10" s="126" customFormat="1" ht="12">
      <c r="A169" s="115">
        <v>372</v>
      </c>
      <c r="B169" s="248" t="s">
        <v>100</v>
      </c>
      <c r="C169" s="248"/>
      <c r="D169" s="98">
        <v>0</v>
      </c>
      <c r="E169" s="99">
        <f t="shared" si="13"/>
        <v>20000</v>
      </c>
      <c r="F169" s="120">
        <v>20000</v>
      </c>
      <c r="G169" s="100">
        <v>0</v>
      </c>
      <c r="H169" s="125"/>
      <c r="I169" s="125"/>
      <c r="J169" s="125"/>
    </row>
    <row r="170" spans="1:7" ht="12">
      <c r="A170" s="257" t="s">
        <v>163</v>
      </c>
      <c r="B170" s="257"/>
      <c r="C170" s="257"/>
      <c r="D170" s="122">
        <f>SUM(D172+D178+D187)</f>
        <v>320000</v>
      </c>
      <c r="E170" s="122">
        <f>SUM(E172+E178+E187)</f>
        <v>-130000</v>
      </c>
      <c r="F170" s="122">
        <f>SUM(F172+F178+F187)</f>
        <v>190000</v>
      </c>
      <c r="G170" s="104">
        <f aca="true" t="shared" si="15" ref="G170:G182">(F170/D170)*100</f>
        <v>59.375</v>
      </c>
    </row>
    <row r="171" spans="1:10" s="73" customFormat="1" ht="13.5">
      <c r="A171" s="250" t="s">
        <v>164</v>
      </c>
      <c r="B171" s="250"/>
      <c r="C171" s="250"/>
      <c r="D171" s="105">
        <f>SUM(D172)</f>
        <v>25000</v>
      </c>
      <c r="E171" s="127">
        <f aca="true" t="shared" si="16" ref="E171:E191">F171-D171</f>
        <v>-5000</v>
      </c>
      <c r="F171" s="129">
        <f>SUM(F172)</f>
        <v>20000</v>
      </c>
      <c r="G171" s="100">
        <f t="shared" si="15"/>
        <v>80</v>
      </c>
      <c r="H171" s="114"/>
      <c r="I171" s="114"/>
      <c r="J171" s="114"/>
    </row>
    <row r="172" spans="1:10" s="108" customFormat="1" ht="13.5">
      <c r="A172" s="251" t="s">
        <v>165</v>
      </c>
      <c r="B172" s="251"/>
      <c r="C172" s="251"/>
      <c r="D172" s="67">
        <f>SUM(D174)</f>
        <v>25000</v>
      </c>
      <c r="E172" s="109">
        <f t="shared" si="16"/>
        <v>-5000</v>
      </c>
      <c r="F172" s="67">
        <f>SUM(F174)</f>
        <v>20000</v>
      </c>
      <c r="G172" s="110">
        <f t="shared" si="15"/>
        <v>80</v>
      </c>
      <c r="H172" s="107"/>
      <c r="I172" s="107"/>
      <c r="J172" s="107"/>
    </row>
    <row r="173" spans="1:10" s="108" customFormat="1" ht="13.5">
      <c r="A173" s="252" t="s">
        <v>137</v>
      </c>
      <c r="B173" s="252"/>
      <c r="C173" s="252"/>
      <c r="D173" s="111">
        <v>25000</v>
      </c>
      <c r="E173" s="112">
        <f t="shared" si="16"/>
        <v>-5000</v>
      </c>
      <c r="F173" s="123">
        <f>F172</f>
        <v>20000</v>
      </c>
      <c r="G173" s="113">
        <f t="shared" si="15"/>
        <v>80</v>
      </c>
      <c r="H173" s="107"/>
      <c r="I173" s="107"/>
      <c r="J173" s="107"/>
    </row>
    <row r="174" spans="1:7" ht="12">
      <c r="A174" s="69" t="s">
        <v>69</v>
      </c>
      <c r="B174" s="253" t="s">
        <v>13</v>
      </c>
      <c r="C174" s="253"/>
      <c r="D174" s="92">
        <f>SUM(D175)</f>
        <v>25000</v>
      </c>
      <c r="E174" s="127">
        <f t="shared" si="16"/>
        <v>-5000</v>
      </c>
      <c r="F174" s="71">
        <f>SUM(F175)</f>
        <v>20000</v>
      </c>
      <c r="G174" s="100">
        <f t="shared" si="15"/>
        <v>80</v>
      </c>
    </row>
    <row r="175" spans="1:7" ht="12">
      <c r="A175" s="69" t="s">
        <v>78</v>
      </c>
      <c r="B175" s="253" t="s">
        <v>79</v>
      </c>
      <c r="C175" s="253"/>
      <c r="D175" s="92">
        <f>SUM(D176)</f>
        <v>25000</v>
      </c>
      <c r="E175" s="127">
        <f t="shared" si="16"/>
        <v>-5000</v>
      </c>
      <c r="F175" s="71">
        <f>SUM(F176)</f>
        <v>20000</v>
      </c>
      <c r="G175" s="100">
        <f t="shared" si="15"/>
        <v>80</v>
      </c>
    </row>
    <row r="176" spans="1:10" s="126" customFormat="1" ht="12">
      <c r="A176" s="115" t="s">
        <v>86</v>
      </c>
      <c r="B176" s="248" t="s">
        <v>87</v>
      </c>
      <c r="C176" s="248"/>
      <c r="D176" s="98">
        <v>25000</v>
      </c>
      <c r="E176" s="99">
        <f t="shared" si="16"/>
        <v>-5000</v>
      </c>
      <c r="F176" s="120">
        <v>20000</v>
      </c>
      <c r="G176" s="100">
        <f t="shared" si="15"/>
        <v>80</v>
      </c>
      <c r="H176" s="125"/>
      <c r="I176" s="125"/>
      <c r="J176" s="125"/>
    </row>
    <row r="177" spans="1:10" s="73" customFormat="1" ht="13.5">
      <c r="A177" s="250" t="s">
        <v>164</v>
      </c>
      <c r="B177" s="250"/>
      <c r="C177" s="250"/>
      <c r="D177" s="105">
        <f>SUM(D179:D179)</f>
        <v>145000</v>
      </c>
      <c r="E177" s="127">
        <f t="shared" si="16"/>
        <v>25000</v>
      </c>
      <c r="F177" s="129">
        <f>SUM(F179:F179)</f>
        <v>170000</v>
      </c>
      <c r="G177" s="100">
        <f t="shared" si="15"/>
        <v>117.24137931034481</v>
      </c>
      <c r="H177" s="114"/>
      <c r="I177" s="114"/>
      <c r="J177" s="114"/>
    </row>
    <row r="178" spans="1:7" ht="12">
      <c r="A178" s="251" t="s">
        <v>166</v>
      </c>
      <c r="B178" s="251"/>
      <c r="C178" s="251"/>
      <c r="D178" s="90">
        <f>SUM(D180)</f>
        <v>145000</v>
      </c>
      <c r="E178" s="109">
        <f t="shared" si="16"/>
        <v>25000</v>
      </c>
      <c r="F178" s="67">
        <f>SUM(F180)</f>
        <v>170000</v>
      </c>
      <c r="G178" s="110">
        <f t="shared" si="15"/>
        <v>117.24137931034481</v>
      </c>
    </row>
    <row r="179" spans="1:7" ht="12">
      <c r="A179" s="252" t="s">
        <v>137</v>
      </c>
      <c r="B179" s="252"/>
      <c r="C179" s="252"/>
      <c r="D179" s="111">
        <v>145000</v>
      </c>
      <c r="E179" s="112">
        <f t="shared" si="16"/>
        <v>25000</v>
      </c>
      <c r="F179" s="123">
        <f>F178</f>
        <v>170000</v>
      </c>
      <c r="G179" s="113">
        <f t="shared" si="15"/>
        <v>117.24137931034481</v>
      </c>
    </row>
    <row r="180" spans="1:10" s="108" customFormat="1" ht="13.5">
      <c r="A180" s="69" t="s">
        <v>69</v>
      </c>
      <c r="B180" s="253" t="s">
        <v>13</v>
      </c>
      <c r="C180" s="253"/>
      <c r="D180" s="92">
        <f>SUM(D181+D184)</f>
        <v>145000</v>
      </c>
      <c r="E180" s="127">
        <f t="shared" si="16"/>
        <v>25000</v>
      </c>
      <c r="F180" s="71">
        <f>SUM(F181+F184)</f>
        <v>170000</v>
      </c>
      <c r="G180" s="100">
        <f t="shared" si="15"/>
        <v>117.24137931034481</v>
      </c>
      <c r="H180" s="107"/>
      <c r="I180" s="107"/>
      <c r="J180" s="107"/>
    </row>
    <row r="181" spans="1:7" ht="12">
      <c r="A181" s="69" t="s">
        <v>78</v>
      </c>
      <c r="B181" s="253" t="s">
        <v>79</v>
      </c>
      <c r="C181" s="253"/>
      <c r="D181" s="92">
        <f>SUM(D182,D183)</f>
        <v>45000</v>
      </c>
      <c r="E181" s="99">
        <f t="shared" si="16"/>
        <v>0</v>
      </c>
      <c r="F181" s="71">
        <f>SUM(F182,F183)</f>
        <v>45000</v>
      </c>
      <c r="G181" s="100">
        <f t="shared" si="15"/>
        <v>100</v>
      </c>
    </row>
    <row r="182" spans="1:10" s="126" customFormat="1" ht="12">
      <c r="A182" s="115" t="s">
        <v>82</v>
      </c>
      <c r="B182" s="248" t="s">
        <v>83</v>
      </c>
      <c r="C182" s="248"/>
      <c r="D182" s="98">
        <v>45000</v>
      </c>
      <c r="E182" s="99">
        <f t="shared" si="16"/>
        <v>-20000</v>
      </c>
      <c r="F182" s="120">
        <v>25000</v>
      </c>
      <c r="G182" s="100">
        <f t="shared" si="15"/>
        <v>55.55555555555556</v>
      </c>
      <c r="H182" s="125"/>
      <c r="I182" s="125"/>
      <c r="J182" s="125"/>
    </row>
    <row r="183" spans="1:10" s="126" customFormat="1" ht="12">
      <c r="A183" s="115">
        <v>323</v>
      </c>
      <c r="B183" s="259" t="s">
        <v>85</v>
      </c>
      <c r="C183" s="259"/>
      <c r="D183" s="98">
        <v>0</v>
      </c>
      <c r="E183" s="99">
        <f t="shared" si="16"/>
        <v>20000</v>
      </c>
      <c r="F183" s="120">
        <v>20000</v>
      </c>
      <c r="G183" s="100">
        <v>0</v>
      </c>
      <c r="H183" s="125"/>
      <c r="I183" s="125"/>
      <c r="J183" s="125"/>
    </row>
    <row r="184" spans="1:10" s="73" customFormat="1" ht="12">
      <c r="A184" s="69" t="s">
        <v>101</v>
      </c>
      <c r="B184" s="253" t="s">
        <v>102</v>
      </c>
      <c r="C184" s="253"/>
      <c r="D184" s="92">
        <f>SUM(D185)</f>
        <v>100000</v>
      </c>
      <c r="E184" s="127">
        <f t="shared" si="16"/>
        <v>25000</v>
      </c>
      <c r="F184" s="71">
        <f>SUM(F185)</f>
        <v>125000</v>
      </c>
      <c r="G184" s="100">
        <f aca="true" t="shared" si="17" ref="G184:G199">(F184/D184)*100</f>
        <v>125</v>
      </c>
      <c r="H184" s="114"/>
      <c r="I184" s="114"/>
      <c r="J184" s="114"/>
    </row>
    <row r="185" spans="1:10" s="126" customFormat="1" ht="12">
      <c r="A185" s="115" t="s">
        <v>103</v>
      </c>
      <c r="B185" s="248" t="s">
        <v>104</v>
      </c>
      <c r="C185" s="248"/>
      <c r="D185" s="98">
        <v>100000</v>
      </c>
      <c r="E185" s="99">
        <f t="shared" si="16"/>
        <v>25000</v>
      </c>
      <c r="F185" s="120">
        <v>125000</v>
      </c>
      <c r="G185" s="100">
        <f t="shared" si="17"/>
        <v>125</v>
      </c>
      <c r="H185" s="125"/>
      <c r="I185" s="125"/>
      <c r="J185" s="125"/>
    </row>
    <row r="186" spans="1:7" ht="13.5">
      <c r="A186" s="258" t="s">
        <v>164</v>
      </c>
      <c r="B186" s="258"/>
      <c r="C186" s="258"/>
      <c r="D186" s="130">
        <f>SUM(D187)</f>
        <v>150000</v>
      </c>
      <c r="E186" s="127">
        <f t="shared" si="16"/>
        <v>-150000</v>
      </c>
      <c r="F186" s="131">
        <f>SUM(F187)</f>
        <v>0</v>
      </c>
      <c r="G186" s="100">
        <f t="shared" si="17"/>
        <v>0</v>
      </c>
    </row>
    <row r="187" spans="1:7" ht="12">
      <c r="A187" s="260" t="s">
        <v>167</v>
      </c>
      <c r="B187" s="260"/>
      <c r="C187" s="260"/>
      <c r="D187" s="67">
        <f>SUM(D189)</f>
        <v>150000</v>
      </c>
      <c r="E187" s="109">
        <f t="shared" si="16"/>
        <v>-150000</v>
      </c>
      <c r="F187" s="67">
        <f>SUM(F189)</f>
        <v>0</v>
      </c>
      <c r="G187" s="110">
        <f t="shared" si="17"/>
        <v>0</v>
      </c>
    </row>
    <row r="188" spans="1:7" ht="12">
      <c r="A188" s="261" t="s">
        <v>137</v>
      </c>
      <c r="B188" s="261"/>
      <c r="C188" s="261"/>
      <c r="D188" s="111">
        <f>D187</f>
        <v>150000</v>
      </c>
      <c r="E188" s="112">
        <f t="shared" si="16"/>
        <v>-150000</v>
      </c>
      <c r="F188" s="123">
        <f>F187</f>
        <v>0</v>
      </c>
      <c r="G188" s="113">
        <f t="shared" si="17"/>
        <v>0</v>
      </c>
    </row>
    <row r="189" spans="1:10" s="73" customFormat="1" ht="12">
      <c r="A189" s="69">
        <v>3</v>
      </c>
      <c r="B189" s="262" t="s">
        <v>13</v>
      </c>
      <c r="C189" s="262"/>
      <c r="D189" s="92">
        <f>SUM(D190)</f>
        <v>150000</v>
      </c>
      <c r="E189" s="127">
        <f t="shared" si="16"/>
        <v>-150000</v>
      </c>
      <c r="F189" s="71">
        <f>SUM(F190)</f>
        <v>0</v>
      </c>
      <c r="G189" s="100">
        <f t="shared" si="17"/>
        <v>0</v>
      </c>
      <c r="H189" s="114"/>
      <c r="I189" s="114"/>
      <c r="J189" s="114"/>
    </row>
    <row r="190" spans="1:10" s="73" customFormat="1" ht="12">
      <c r="A190" s="69">
        <v>38</v>
      </c>
      <c r="B190" s="262" t="s">
        <v>79</v>
      </c>
      <c r="C190" s="262"/>
      <c r="D190" s="92">
        <f>SUM(D191)</f>
        <v>150000</v>
      </c>
      <c r="E190" s="127">
        <f t="shared" si="16"/>
        <v>-150000</v>
      </c>
      <c r="F190" s="71">
        <f>SUM(F191)</f>
        <v>0</v>
      </c>
      <c r="G190" s="100">
        <f t="shared" si="17"/>
        <v>0</v>
      </c>
      <c r="H190" s="114"/>
      <c r="I190" s="114"/>
      <c r="J190" s="114"/>
    </row>
    <row r="191" spans="1:10" s="126" customFormat="1" ht="12">
      <c r="A191" s="115">
        <v>381</v>
      </c>
      <c r="B191" s="259" t="s">
        <v>104</v>
      </c>
      <c r="C191" s="259"/>
      <c r="D191" s="98">
        <v>150000</v>
      </c>
      <c r="E191" s="99">
        <f t="shared" si="16"/>
        <v>-150000</v>
      </c>
      <c r="F191" s="120">
        <v>0</v>
      </c>
      <c r="G191" s="100">
        <f t="shared" si="17"/>
        <v>0</v>
      </c>
      <c r="H191" s="125"/>
      <c r="I191" s="125"/>
      <c r="J191" s="125"/>
    </row>
    <row r="192" spans="1:10" s="133" customFormat="1" ht="13.5">
      <c r="A192" s="257" t="s">
        <v>168</v>
      </c>
      <c r="B192" s="257"/>
      <c r="C192" s="257"/>
      <c r="D192" s="122">
        <f>SUM(D194+D203)</f>
        <v>515000</v>
      </c>
      <c r="E192" s="122">
        <f>SUM(E194+E203)</f>
        <v>-340000</v>
      </c>
      <c r="F192" s="122">
        <f>SUM(F194+F203)</f>
        <v>175000</v>
      </c>
      <c r="G192" s="104">
        <f t="shared" si="17"/>
        <v>33.980582524271846</v>
      </c>
      <c r="H192" s="132"/>
      <c r="I192" s="132"/>
      <c r="J192" s="132"/>
    </row>
    <row r="193" spans="1:7" ht="13.5">
      <c r="A193" s="250" t="s">
        <v>143</v>
      </c>
      <c r="B193" s="250"/>
      <c r="C193" s="250"/>
      <c r="D193" s="105">
        <f>SUM(D195:D195)</f>
        <v>465000</v>
      </c>
      <c r="E193" s="127">
        <f>F193-D193</f>
        <v>-440000</v>
      </c>
      <c r="F193" s="129">
        <f>SUM(F195:F195)</f>
        <v>25000</v>
      </c>
      <c r="G193" s="100">
        <f t="shared" si="17"/>
        <v>5.376344086021505</v>
      </c>
    </row>
    <row r="194" spans="1:7" ht="12">
      <c r="A194" s="251" t="s">
        <v>169</v>
      </c>
      <c r="B194" s="251"/>
      <c r="C194" s="251"/>
      <c r="D194" s="67">
        <f>SUM(D196)</f>
        <v>465000</v>
      </c>
      <c r="E194" s="109">
        <f>F194-D194</f>
        <v>-440000</v>
      </c>
      <c r="F194" s="67">
        <f>SUM(F196)</f>
        <v>25000</v>
      </c>
      <c r="G194" s="110">
        <f t="shared" si="17"/>
        <v>5.376344086021505</v>
      </c>
    </row>
    <row r="195" spans="1:7" ht="12">
      <c r="A195" s="252" t="s">
        <v>137</v>
      </c>
      <c r="B195" s="252"/>
      <c r="C195" s="252"/>
      <c r="D195" s="111">
        <v>465000</v>
      </c>
      <c r="E195" s="112">
        <f>F195-D195</f>
        <v>-440000</v>
      </c>
      <c r="F195" s="123">
        <f>F194</f>
        <v>25000</v>
      </c>
      <c r="G195" s="113">
        <f t="shared" si="17"/>
        <v>5.376344086021505</v>
      </c>
    </row>
    <row r="196" spans="1:10" s="73" customFormat="1" ht="12">
      <c r="A196" s="69" t="s">
        <v>69</v>
      </c>
      <c r="B196" s="253" t="s">
        <v>13</v>
      </c>
      <c r="C196" s="253"/>
      <c r="D196" s="92">
        <f>SUM(D197+D200)</f>
        <v>465000</v>
      </c>
      <c r="E196" s="92">
        <f>SUM(E197+E200)</f>
        <v>-440000</v>
      </c>
      <c r="F196" s="92">
        <f>SUM(F197+F200)</f>
        <v>25000</v>
      </c>
      <c r="G196" s="100">
        <f t="shared" si="17"/>
        <v>5.376344086021505</v>
      </c>
      <c r="H196" s="114"/>
      <c r="I196" s="114"/>
      <c r="J196" s="114"/>
    </row>
    <row r="197" spans="1:10" s="73" customFormat="1" ht="12">
      <c r="A197" s="69" t="s">
        <v>78</v>
      </c>
      <c r="B197" s="253" t="s">
        <v>79</v>
      </c>
      <c r="C197" s="253"/>
      <c r="D197" s="92">
        <f>SUM(D198+D199)</f>
        <v>465000</v>
      </c>
      <c r="E197" s="92">
        <f>SUM(E198+E199)</f>
        <v>-440000</v>
      </c>
      <c r="F197" s="92">
        <f>SUM(F198+F199)</f>
        <v>25000</v>
      </c>
      <c r="G197" s="100">
        <f t="shared" si="17"/>
        <v>5.376344086021505</v>
      </c>
      <c r="H197" s="114"/>
      <c r="I197" s="114"/>
      <c r="J197" s="114"/>
    </row>
    <row r="198" spans="1:10" s="126" customFormat="1" ht="12">
      <c r="A198" s="115" t="s">
        <v>82</v>
      </c>
      <c r="B198" s="248" t="s">
        <v>83</v>
      </c>
      <c r="C198" s="248"/>
      <c r="D198" s="98">
        <v>55000</v>
      </c>
      <c r="E198" s="99">
        <f>F198-D198</f>
        <v>-35000</v>
      </c>
      <c r="F198" s="120">
        <v>20000</v>
      </c>
      <c r="G198" s="100">
        <f t="shared" si="17"/>
        <v>36.36363636363637</v>
      </c>
      <c r="H198" s="125"/>
      <c r="I198" s="125"/>
      <c r="J198" s="125"/>
    </row>
    <row r="199" spans="1:10" s="136" customFormat="1" ht="12.75">
      <c r="A199" s="115" t="s">
        <v>84</v>
      </c>
      <c r="B199" s="248" t="s">
        <v>85</v>
      </c>
      <c r="C199" s="248"/>
      <c r="D199" s="98">
        <v>410000</v>
      </c>
      <c r="E199" s="99">
        <f>F199-D199</f>
        <v>-405000</v>
      </c>
      <c r="F199" s="120">
        <v>5000</v>
      </c>
      <c r="G199" s="100">
        <f t="shared" si="17"/>
        <v>1.2195121951219512</v>
      </c>
      <c r="H199" s="135"/>
      <c r="I199" s="135"/>
      <c r="J199" s="135"/>
    </row>
    <row r="200" spans="1:10" s="73" customFormat="1" ht="12">
      <c r="A200" s="69">
        <v>36</v>
      </c>
      <c r="B200" s="262" t="s">
        <v>93</v>
      </c>
      <c r="C200" s="262"/>
      <c r="D200" s="92">
        <f>SUM(D201)</f>
        <v>0</v>
      </c>
      <c r="E200" s="92">
        <f>SUM(E201)</f>
        <v>0</v>
      </c>
      <c r="F200" s="92">
        <f>SUM(F201)</f>
        <v>0</v>
      </c>
      <c r="G200" s="100">
        <v>0</v>
      </c>
      <c r="H200" s="114"/>
      <c r="I200" s="114"/>
      <c r="J200" s="114"/>
    </row>
    <row r="201" spans="1:10" s="126" customFormat="1" ht="12">
      <c r="A201" s="115">
        <v>363</v>
      </c>
      <c r="B201" s="259" t="s">
        <v>94</v>
      </c>
      <c r="C201" s="259"/>
      <c r="D201" s="98">
        <v>0</v>
      </c>
      <c r="E201" s="99">
        <f>F201-D201</f>
        <v>0</v>
      </c>
      <c r="F201" s="120">
        <v>0</v>
      </c>
      <c r="G201" s="100">
        <v>0</v>
      </c>
      <c r="H201" s="125"/>
      <c r="I201" s="125"/>
      <c r="J201" s="125"/>
    </row>
    <row r="202" spans="1:10" s="73" customFormat="1" ht="13.5">
      <c r="A202" s="250" t="s">
        <v>143</v>
      </c>
      <c r="B202" s="250"/>
      <c r="C202" s="250"/>
      <c r="D202" s="105">
        <f>SUM(D203)</f>
        <v>50000</v>
      </c>
      <c r="E202" s="127">
        <f>F202-D202</f>
        <v>100000</v>
      </c>
      <c r="F202" s="129">
        <f>SUM(F203)</f>
        <v>150000</v>
      </c>
      <c r="G202" s="100">
        <f aca="true" t="shared" si="18" ref="G202:G217">(F202/D202)*100</f>
        <v>300</v>
      </c>
      <c r="H202" s="114"/>
      <c r="I202" s="114"/>
      <c r="J202" s="114"/>
    </row>
    <row r="203" spans="1:10" s="108" customFormat="1" ht="13.5">
      <c r="A203" s="251" t="s">
        <v>170</v>
      </c>
      <c r="B203" s="251"/>
      <c r="C203" s="251"/>
      <c r="D203" s="67">
        <f>SUM(D205)</f>
        <v>50000</v>
      </c>
      <c r="E203" s="109">
        <f>F203-D203</f>
        <v>100000</v>
      </c>
      <c r="F203" s="67">
        <f>SUM(F205)</f>
        <v>150000</v>
      </c>
      <c r="G203" s="110">
        <f t="shared" si="18"/>
        <v>300</v>
      </c>
      <c r="H203" s="107"/>
      <c r="I203" s="107"/>
      <c r="J203" s="107"/>
    </row>
    <row r="204" spans="1:10" s="108" customFormat="1" ht="13.5">
      <c r="A204" s="252" t="s">
        <v>137</v>
      </c>
      <c r="B204" s="252"/>
      <c r="C204" s="252"/>
      <c r="D204" s="111">
        <f>D203</f>
        <v>50000</v>
      </c>
      <c r="E204" s="112">
        <f>F204-D204</f>
        <v>100000</v>
      </c>
      <c r="F204" s="123">
        <f>F203</f>
        <v>150000</v>
      </c>
      <c r="G204" s="113">
        <f t="shared" si="18"/>
        <v>300</v>
      </c>
      <c r="H204" s="107"/>
      <c r="I204" s="107"/>
      <c r="J204" s="107"/>
    </row>
    <row r="205" spans="1:7" ht="12">
      <c r="A205" s="69" t="s">
        <v>105</v>
      </c>
      <c r="B205" s="253" t="s">
        <v>14</v>
      </c>
      <c r="C205" s="253"/>
      <c r="D205" s="92">
        <f>SUM(D206)</f>
        <v>50000</v>
      </c>
      <c r="E205" s="92">
        <f>SUM(E206)</f>
        <v>100000</v>
      </c>
      <c r="F205" s="92">
        <f>SUM(F206)</f>
        <v>150000</v>
      </c>
      <c r="G205" s="100">
        <f t="shared" si="18"/>
        <v>300</v>
      </c>
    </row>
    <row r="206" spans="1:7" ht="12">
      <c r="A206" s="69" t="s">
        <v>106</v>
      </c>
      <c r="B206" s="253" t="s">
        <v>107</v>
      </c>
      <c r="C206" s="253"/>
      <c r="D206" s="92">
        <f>SUM(D208,D207)</f>
        <v>50000</v>
      </c>
      <c r="E206" s="92">
        <f>SUM(E208,E207)</f>
        <v>100000</v>
      </c>
      <c r="F206" s="92">
        <f>SUM(F208,F207)</f>
        <v>150000</v>
      </c>
      <c r="G206" s="100">
        <f t="shared" si="18"/>
        <v>300</v>
      </c>
    </row>
    <row r="207" spans="1:10" s="126" customFormat="1" ht="12">
      <c r="A207" s="115" t="s">
        <v>110</v>
      </c>
      <c r="B207" s="248" t="s">
        <v>111</v>
      </c>
      <c r="C207" s="248"/>
      <c r="D207" s="98">
        <v>50000</v>
      </c>
      <c r="E207" s="99">
        <f>F207-D207</f>
        <v>100000</v>
      </c>
      <c r="F207" s="120">
        <v>150000</v>
      </c>
      <c r="G207" s="100">
        <f t="shared" si="18"/>
        <v>300</v>
      </c>
      <c r="H207" s="125"/>
      <c r="I207" s="125"/>
      <c r="J207" s="125"/>
    </row>
    <row r="208" spans="1:10" s="126" customFormat="1" ht="12">
      <c r="A208" s="115">
        <v>423</v>
      </c>
      <c r="B208" s="259" t="s">
        <v>113</v>
      </c>
      <c r="C208" s="259"/>
      <c r="D208" s="98">
        <v>0</v>
      </c>
      <c r="E208" s="99">
        <f>F208-D208</f>
        <v>0</v>
      </c>
      <c r="F208" s="120">
        <v>0</v>
      </c>
      <c r="G208" s="100" t="e">
        <f t="shared" si="18"/>
        <v>#DIV/0!</v>
      </c>
      <c r="H208" s="125"/>
      <c r="I208" s="125"/>
      <c r="J208" s="125"/>
    </row>
    <row r="209" spans="1:10" s="73" customFormat="1" ht="12">
      <c r="A209" s="257" t="s">
        <v>171</v>
      </c>
      <c r="B209" s="257"/>
      <c r="C209" s="257"/>
      <c r="D209" s="122">
        <f>SUM(D211+D217+D230+D224+D236)</f>
        <v>865000</v>
      </c>
      <c r="E209" s="122">
        <f>SUM(E211+E217+E230+E224+E236)</f>
        <v>-110000</v>
      </c>
      <c r="F209" s="122">
        <f>SUM(F211+F217+F230+F224+F236)</f>
        <v>760000</v>
      </c>
      <c r="G209" s="104">
        <f t="shared" si="18"/>
        <v>87.86127167630057</v>
      </c>
      <c r="H209" s="114"/>
      <c r="I209" s="114"/>
      <c r="J209" s="114"/>
    </row>
    <row r="210" spans="1:10" s="73" customFormat="1" ht="13.5">
      <c r="A210" s="250" t="s">
        <v>172</v>
      </c>
      <c r="B210" s="250"/>
      <c r="C210" s="250"/>
      <c r="D210" s="105">
        <f>SUM(D211)</f>
        <v>60000</v>
      </c>
      <c r="E210" s="127">
        <f>F210-D210</f>
        <v>40000</v>
      </c>
      <c r="F210" s="129">
        <f>SUM(F211)</f>
        <v>100000</v>
      </c>
      <c r="G210" s="100">
        <f t="shared" si="18"/>
        <v>166.66666666666669</v>
      </c>
      <c r="H210" s="114"/>
      <c r="I210" s="114"/>
      <c r="J210" s="114"/>
    </row>
    <row r="211" spans="1:7" ht="12">
      <c r="A211" s="251" t="s">
        <v>173</v>
      </c>
      <c r="B211" s="251"/>
      <c r="C211" s="251"/>
      <c r="D211" s="67">
        <f>SUM(D213)</f>
        <v>60000</v>
      </c>
      <c r="E211" s="109">
        <f>F211-D211</f>
        <v>40000</v>
      </c>
      <c r="F211" s="67">
        <f>SUM(F213)</f>
        <v>100000</v>
      </c>
      <c r="G211" s="110">
        <f t="shared" si="18"/>
        <v>166.66666666666669</v>
      </c>
    </row>
    <row r="212" spans="1:7" ht="12">
      <c r="A212" s="252" t="s">
        <v>137</v>
      </c>
      <c r="B212" s="252"/>
      <c r="C212" s="252"/>
      <c r="D212" s="111">
        <f>D211</f>
        <v>60000</v>
      </c>
      <c r="E212" s="112">
        <f>F212-D212</f>
        <v>40000</v>
      </c>
      <c r="F212" s="123">
        <f>F211</f>
        <v>100000</v>
      </c>
      <c r="G212" s="113">
        <f t="shared" si="18"/>
        <v>166.66666666666669</v>
      </c>
    </row>
    <row r="213" spans="1:10" s="108" customFormat="1" ht="13.5">
      <c r="A213" s="69" t="s">
        <v>69</v>
      </c>
      <c r="B213" s="253" t="s">
        <v>13</v>
      </c>
      <c r="C213" s="253"/>
      <c r="D213" s="92">
        <f aca="true" t="shared" si="19" ref="D213:F214">SUM(D214)</f>
        <v>60000</v>
      </c>
      <c r="E213" s="92">
        <f t="shared" si="19"/>
        <v>40000</v>
      </c>
      <c r="F213" s="92">
        <f t="shared" si="19"/>
        <v>100000</v>
      </c>
      <c r="G213" s="100">
        <f t="shared" si="18"/>
        <v>166.66666666666669</v>
      </c>
      <c r="H213" s="107"/>
      <c r="I213" s="107"/>
      <c r="J213" s="107"/>
    </row>
    <row r="214" spans="1:7" ht="12">
      <c r="A214" s="69" t="s">
        <v>97</v>
      </c>
      <c r="B214" s="253" t="s">
        <v>98</v>
      </c>
      <c r="C214" s="253"/>
      <c r="D214" s="92">
        <f t="shared" si="19"/>
        <v>60000</v>
      </c>
      <c r="E214" s="92">
        <f t="shared" si="19"/>
        <v>40000</v>
      </c>
      <c r="F214" s="92">
        <f t="shared" si="19"/>
        <v>100000</v>
      </c>
      <c r="G214" s="100">
        <f t="shared" si="18"/>
        <v>166.66666666666669</v>
      </c>
    </row>
    <row r="215" spans="1:10" s="126" customFormat="1" ht="12">
      <c r="A215" s="115" t="s">
        <v>99</v>
      </c>
      <c r="B215" s="248" t="s">
        <v>100</v>
      </c>
      <c r="C215" s="248"/>
      <c r="D215" s="98">
        <v>60000</v>
      </c>
      <c r="E215" s="99">
        <f>F215-D215</f>
        <v>40000</v>
      </c>
      <c r="F215" s="120">
        <v>100000</v>
      </c>
      <c r="G215" s="100">
        <f t="shared" si="18"/>
        <v>166.66666666666669</v>
      </c>
      <c r="H215" s="125"/>
      <c r="I215" s="125"/>
      <c r="J215" s="125"/>
    </row>
    <row r="216" spans="1:10" s="73" customFormat="1" ht="13.5">
      <c r="A216" s="250" t="s">
        <v>172</v>
      </c>
      <c r="B216" s="250"/>
      <c r="C216" s="250"/>
      <c r="D216" s="105">
        <f>SUM(D218:D219)</f>
        <v>345000</v>
      </c>
      <c r="E216" s="127">
        <f>F216-D216</f>
        <v>-185000</v>
      </c>
      <c r="F216" s="129">
        <f>SUM(F218:F219)</f>
        <v>160000</v>
      </c>
      <c r="G216" s="100">
        <f t="shared" si="18"/>
        <v>46.3768115942029</v>
      </c>
      <c r="H216" s="114"/>
      <c r="I216" s="114"/>
      <c r="J216" s="114"/>
    </row>
    <row r="217" spans="1:7" ht="12">
      <c r="A217" s="251" t="s">
        <v>174</v>
      </c>
      <c r="B217" s="251"/>
      <c r="C217" s="251"/>
      <c r="D217" s="67">
        <f>SUM(D220)</f>
        <v>120000</v>
      </c>
      <c r="E217" s="109">
        <f>F217-D217</f>
        <v>40000</v>
      </c>
      <c r="F217" s="67">
        <f>SUM(F220)</f>
        <v>160000</v>
      </c>
      <c r="G217" s="110">
        <f t="shared" si="18"/>
        <v>133.33333333333331</v>
      </c>
    </row>
    <row r="218" spans="1:7" ht="12">
      <c r="A218" s="252" t="s">
        <v>131</v>
      </c>
      <c r="B218" s="252"/>
      <c r="C218" s="252"/>
      <c r="D218" s="111">
        <v>0</v>
      </c>
      <c r="E218" s="112">
        <f>F218-D218</f>
        <v>0</v>
      </c>
      <c r="F218" s="123">
        <f>F217-F219</f>
        <v>0</v>
      </c>
      <c r="G218" s="113">
        <v>0</v>
      </c>
    </row>
    <row r="219" spans="1:7" ht="12">
      <c r="A219" s="252" t="s">
        <v>137</v>
      </c>
      <c r="B219" s="252"/>
      <c r="C219" s="252"/>
      <c r="D219" s="111">
        <v>345000</v>
      </c>
      <c r="E219" s="112">
        <f>F219-D219</f>
        <v>-185000</v>
      </c>
      <c r="F219" s="123">
        <f>F217</f>
        <v>160000</v>
      </c>
      <c r="G219" s="113">
        <f aca="true" t="shared" si="20" ref="G219:G246">(F219/D219)*100</f>
        <v>46.3768115942029</v>
      </c>
    </row>
    <row r="220" spans="1:7" ht="12">
      <c r="A220" s="69" t="s">
        <v>69</v>
      </c>
      <c r="B220" s="253" t="s">
        <v>13</v>
      </c>
      <c r="C220" s="253"/>
      <c r="D220" s="92">
        <f aca="true" t="shared" si="21" ref="D220:F221">SUM(D221)</f>
        <v>120000</v>
      </c>
      <c r="E220" s="92">
        <f t="shared" si="21"/>
        <v>40000</v>
      </c>
      <c r="F220" s="92">
        <f t="shared" si="21"/>
        <v>160000</v>
      </c>
      <c r="G220" s="100">
        <f t="shared" si="20"/>
        <v>133.33333333333331</v>
      </c>
    </row>
    <row r="221" spans="1:10" s="108" customFormat="1" ht="13.5">
      <c r="A221" s="69" t="s">
        <v>97</v>
      </c>
      <c r="B221" s="253" t="s">
        <v>98</v>
      </c>
      <c r="C221" s="253"/>
      <c r="D221" s="92">
        <f t="shared" si="21"/>
        <v>120000</v>
      </c>
      <c r="E221" s="92">
        <f t="shared" si="21"/>
        <v>40000</v>
      </c>
      <c r="F221" s="92">
        <f t="shared" si="21"/>
        <v>160000</v>
      </c>
      <c r="G221" s="100">
        <f t="shared" si="20"/>
        <v>133.33333333333331</v>
      </c>
      <c r="H221" s="107"/>
      <c r="I221" s="107"/>
      <c r="J221" s="107"/>
    </row>
    <row r="222" spans="1:10" s="126" customFormat="1" ht="12">
      <c r="A222" s="115" t="s">
        <v>99</v>
      </c>
      <c r="B222" s="248" t="s">
        <v>100</v>
      </c>
      <c r="C222" s="248"/>
      <c r="D222" s="98">
        <v>120000</v>
      </c>
      <c r="E222" s="99">
        <f>F222-D222</f>
        <v>40000</v>
      </c>
      <c r="F222" s="120">
        <v>160000</v>
      </c>
      <c r="G222" s="100">
        <f t="shared" si="20"/>
        <v>133.33333333333331</v>
      </c>
      <c r="H222" s="125"/>
      <c r="I222" s="125"/>
      <c r="J222" s="125"/>
    </row>
    <row r="223" spans="1:10" s="73" customFormat="1" ht="13.5">
      <c r="A223" s="250" t="s">
        <v>172</v>
      </c>
      <c r="B223" s="250"/>
      <c r="C223" s="250"/>
      <c r="D223" s="129">
        <f>SUM(D224)</f>
        <v>450000</v>
      </c>
      <c r="E223" s="127">
        <f>F223-D223</f>
        <v>-50000</v>
      </c>
      <c r="F223" s="129">
        <f>SUM(F224)</f>
        <v>400000</v>
      </c>
      <c r="G223" s="139">
        <f t="shared" si="20"/>
        <v>88.88888888888889</v>
      </c>
      <c r="H223" s="114"/>
      <c r="I223" s="114"/>
      <c r="J223" s="114"/>
    </row>
    <row r="224" spans="1:10" s="126" customFormat="1" ht="12">
      <c r="A224" s="260" t="s">
        <v>175</v>
      </c>
      <c r="B224" s="260"/>
      <c r="C224" s="260"/>
      <c r="D224" s="67">
        <f>SUM(D226)</f>
        <v>450000</v>
      </c>
      <c r="E224" s="109">
        <f>F224-D224</f>
        <v>-50000</v>
      </c>
      <c r="F224" s="67">
        <f>SUM(F226)</f>
        <v>400000</v>
      </c>
      <c r="G224" s="110">
        <f t="shared" si="20"/>
        <v>88.88888888888889</v>
      </c>
      <c r="H224" s="125"/>
      <c r="I224" s="125"/>
      <c r="J224" s="125"/>
    </row>
    <row r="225" spans="1:10" s="126" customFormat="1" ht="12">
      <c r="A225" s="261" t="s">
        <v>137</v>
      </c>
      <c r="B225" s="261"/>
      <c r="C225" s="261"/>
      <c r="D225" s="111">
        <v>450000</v>
      </c>
      <c r="E225" s="112">
        <f>F225-D225</f>
        <v>-50000</v>
      </c>
      <c r="F225" s="123">
        <f>F224</f>
        <v>400000</v>
      </c>
      <c r="G225" s="113">
        <f t="shared" si="20"/>
        <v>88.88888888888889</v>
      </c>
      <c r="H225" s="125"/>
      <c r="I225" s="125"/>
      <c r="J225" s="125"/>
    </row>
    <row r="226" spans="1:10" s="73" customFormat="1" ht="12">
      <c r="A226" s="69">
        <v>3</v>
      </c>
      <c r="B226" s="253" t="s">
        <v>13</v>
      </c>
      <c r="C226" s="253"/>
      <c r="D226" s="92">
        <f aca="true" t="shared" si="22" ref="D226:F227">SUM(D227)</f>
        <v>450000</v>
      </c>
      <c r="E226" s="92">
        <f t="shared" si="22"/>
        <v>-50000</v>
      </c>
      <c r="F226" s="92">
        <f t="shared" si="22"/>
        <v>400000</v>
      </c>
      <c r="G226" s="100">
        <f t="shared" si="20"/>
        <v>88.88888888888889</v>
      </c>
      <c r="H226" s="114"/>
      <c r="I226" s="114"/>
      <c r="J226" s="114"/>
    </row>
    <row r="227" spans="1:10" s="73" customFormat="1" ht="12">
      <c r="A227" s="69">
        <v>37</v>
      </c>
      <c r="B227" s="253" t="s">
        <v>98</v>
      </c>
      <c r="C227" s="253"/>
      <c r="D227" s="92">
        <f t="shared" si="22"/>
        <v>450000</v>
      </c>
      <c r="E227" s="92">
        <f t="shared" si="22"/>
        <v>-50000</v>
      </c>
      <c r="F227" s="92">
        <f t="shared" si="22"/>
        <v>400000</v>
      </c>
      <c r="G227" s="100">
        <f t="shared" si="20"/>
        <v>88.88888888888889</v>
      </c>
      <c r="H227" s="114"/>
      <c r="I227" s="114"/>
      <c r="J227" s="114"/>
    </row>
    <row r="228" spans="1:10" s="126" customFormat="1" ht="12">
      <c r="A228" s="115">
        <v>372</v>
      </c>
      <c r="B228" s="248" t="s">
        <v>100</v>
      </c>
      <c r="C228" s="248"/>
      <c r="D228" s="98">
        <v>450000</v>
      </c>
      <c r="E228" s="99">
        <f>F228-D228</f>
        <v>-50000</v>
      </c>
      <c r="F228" s="120">
        <v>400000</v>
      </c>
      <c r="G228" s="100">
        <f t="shared" si="20"/>
        <v>88.88888888888889</v>
      </c>
      <c r="H228" s="125"/>
      <c r="I228" s="125"/>
      <c r="J228" s="125"/>
    </row>
    <row r="229" spans="1:10" s="73" customFormat="1" ht="13.5">
      <c r="A229" s="250" t="s">
        <v>172</v>
      </c>
      <c r="B229" s="250"/>
      <c r="C229" s="250"/>
      <c r="D229" s="105">
        <f>SUM(D230)</f>
        <v>10000</v>
      </c>
      <c r="E229" s="127">
        <f>F229-D229</f>
        <v>25000</v>
      </c>
      <c r="F229" s="129">
        <f>SUM(F230)</f>
        <v>35000</v>
      </c>
      <c r="G229" s="100">
        <f t="shared" si="20"/>
        <v>350</v>
      </c>
      <c r="H229" s="114"/>
      <c r="I229" s="114"/>
      <c r="J229" s="114"/>
    </row>
    <row r="230" spans="1:10" s="73" customFormat="1" ht="12">
      <c r="A230" s="251" t="s">
        <v>176</v>
      </c>
      <c r="B230" s="251"/>
      <c r="C230" s="251"/>
      <c r="D230" s="67">
        <f>SUM(D232)</f>
        <v>10000</v>
      </c>
      <c r="E230" s="109">
        <f>F230-D230</f>
        <v>25000</v>
      </c>
      <c r="F230" s="67">
        <f>SUM(F232)</f>
        <v>35000</v>
      </c>
      <c r="G230" s="110">
        <f t="shared" si="20"/>
        <v>350</v>
      </c>
      <c r="H230" s="114"/>
      <c r="I230" s="114"/>
      <c r="J230" s="114"/>
    </row>
    <row r="231" spans="1:10" s="73" customFormat="1" ht="12">
      <c r="A231" s="263" t="s">
        <v>137</v>
      </c>
      <c r="B231" s="263"/>
      <c r="C231" s="263"/>
      <c r="D231" s="204">
        <v>50000</v>
      </c>
      <c r="E231" s="205">
        <f>F231-D231</f>
        <v>-15000</v>
      </c>
      <c r="F231" s="206">
        <f>F230</f>
        <v>35000</v>
      </c>
      <c r="G231" s="207">
        <f t="shared" si="20"/>
        <v>70</v>
      </c>
      <c r="H231" s="114"/>
      <c r="I231" s="114"/>
      <c r="J231" s="114"/>
    </row>
    <row r="232" spans="1:10" s="73" customFormat="1" ht="12">
      <c r="A232" s="69" t="s">
        <v>69</v>
      </c>
      <c r="B232" s="253" t="s">
        <v>13</v>
      </c>
      <c r="C232" s="253"/>
      <c r="D232" s="92">
        <f aca="true" t="shared" si="23" ref="D232:F233">SUM(D233)</f>
        <v>10000</v>
      </c>
      <c r="E232" s="92">
        <f t="shared" si="23"/>
        <v>25000</v>
      </c>
      <c r="F232" s="92">
        <f t="shared" si="23"/>
        <v>35000</v>
      </c>
      <c r="G232" s="100">
        <f t="shared" si="20"/>
        <v>350</v>
      </c>
      <c r="H232" s="114"/>
      <c r="I232" s="114"/>
      <c r="J232" s="114"/>
    </row>
    <row r="233" spans="1:7" ht="12">
      <c r="A233" s="69" t="s">
        <v>101</v>
      </c>
      <c r="B233" s="253" t="s">
        <v>102</v>
      </c>
      <c r="C233" s="253"/>
      <c r="D233" s="92">
        <f t="shared" si="23"/>
        <v>10000</v>
      </c>
      <c r="E233" s="92">
        <f t="shared" si="23"/>
        <v>25000</v>
      </c>
      <c r="F233" s="92">
        <f t="shared" si="23"/>
        <v>35000</v>
      </c>
      <c r="G233" s="100">
        <f t="shared" si="20"/>
        <v>350</v>
      </c>
    </row>
    <row r="234" spans="1:10" s="126" customFormat="1" ht="12">
      <c r="A234" s="115" t="s">
        <v>103</v>
      </c>
      <c r="B234" s="248" t="s">
        <v>104</v>
      </c>
      <c r="C234" s="248"/>
      <c r="D234" s="98">
        <v>10000</v>
      </c>
      <c r="E234" s="99">
        <f>F234-D234</f>
        <v>25000</v>
      </c>
      <c r="F234" s="120">
        <v>35000</v>
      </c>
      <c r="G234" s="100">
        <f t="shared" si="20"/>
        <v>350</v>
      </c>
      <c r="H234" s="125"/>
      <c r="I234" s="125"/>
      <c r="J234" s="125"/>
    </row>
    <row r="235" spans="1:10" s="126" customFormat="1" ht="12">
      <c r="A235" s="264" t="s">
        <v>172</v>
      </c>
      <c r="B235" s="264"/>
      <c r="C235" s="264"/>
      <c r="D235" s="201">
        <f>D236</f>
        <v>225000</v>
      </c>
      <c r="E235" s="201">
        <f>E236</f>
        <v>-165000</v>
      </c>
      <c r="F235" s="201">
        <f>F236</f>
        <v>65000</v>
      </c>
      <c r="G235" s="100">
        <f t="shared" si="20"/>
        <v>28.888888888888886</v>
      </c>
      <c r="H235" s="125"/>
      <c r="I235" s="125"/>
      <c r="J235" s="125"/>
    </row>
    <row r="236" spans="1:10" s="126" customFormat="1" ht="12">
      <c r="A236" s="255" t="s">
        <v>177</v>
      </c>
      <c r="B236" s="255"/>
      <c r="C236" s="255"/>
      <c r="D236" s="202">
        <f>SUM(D238)</f>
        <v>225000</v>
      </c>
      <c r="E236" s="202">
        <f>SUM(E238)</f>
        <v>-165000</v>
      </c>
      <c r="F236" s="202">
        <f>SUM(F238)</f>
        <v>65000</v>
      </c>
      <c r="G236" s="209">
        <f t="shared" si="20"/>
        <v>28.888888888888886</v>
      </c>
      <c r="H236" s="125"/>
      <c r="I236" s="125"/>
      <c r="J236" s="125"/>
    </row>
    <row r="237" spans="1:10" s="126" customFormat="1" ht="12">
      <c r="A237" s="265" t="s">
        <v>137</v>
      </c>
      <c r="B237" s="265"/>
      <c r="C237" s="265"/>
      <c r="D237" s="203">
        <f>D238</f>
        <v>225000</v>
      </c>
      <c r="E237" s="203">
        <f>E238</f>
        <v>-165000</v>
      </c>
      <c r="F237" s="203">
        <f>F238</f>
        <v>65000</v>
      </c>
      <c r="G237" s="208">
        <f t="shared" si="20"/>
        <v>28.888888888888886</v>
      </c>
      <c r="H237" s="125"/>
      <c r="I237" s="125"/>
      <c r="J237" s="125"/>
    </row>
    <row r="238" spans="1:10" s="126" customFormat="1" ht="12">
      <c r="A238" s="74">
        <v>3</v>
      </c>
      <c r="B238" s="266" t="s">
        <v>13</v>
      </c>
      <c r="C238" s="266"/>
      <c r="D238" s="89">
        <f>SUM(D239+D243)</f>
        <v>225000</v>
      </c>
      <c r="E238" s="89">
        <f>SUM(E239+E243)</f>
        <v>-165000</v>
      </c>
      <c r="F238" s="89">
        <f>SUM(F239+F243)</f>
        <v>65000</v>
      </c>
      <c r="G238" s="100">
        <f t="shared" si="20"/>
        <v>28.888888888888886</v>
      </c>
      <c r="H238" s="125"/>
      <c r="I238" s="125"/>
      <c r="J238" s="125"/>
    </row>
    <row r="239" spans="1:7" ht="12">
      <c r="A239" s="69" t="s">
        <v>70</v>
      </c>
      <c r="B239" s="253" t="s">
        <v>71</v>
      </c>
      <c r="C239" s="253"/>
      <c r="D239" s="71">
        <f>SUM(D240++D242)</f>
        <v>225000</v>
      </c>
      <c r="E239" s="71">
        <f>SUM(E240++E242)</f>
        <v>-205000</v>
      </c>
      <c r="F239" s="71">
        <f>SUM(F240+F241+F242)</f>
        <v>25000</v>
      </c>
      <c r="G239" s="100">
        <f t="shared" si="20"/>
        <v>11.11111111111111</v>
      </c>
    </row>
    <row r="240" spans="1:10" s="126" customFormat="1" ht="12">
      <c r="A240" s="115" t="s">
        <v>72</v>
      </c>
      <c r="B240" s="248" t="s">
        <v>73</v>
      </c>
      <c r="C240" s="248"/>
      <c r="D240" s="98">
        <v>190000</v>
      </c>
      <c r="E240" s="99">
        <f>F240-D240</f>
        <v>-175000</v>
      </c>
      <c r="F240" s="120">
        <v>15000</v>
      </c>
      <c r="G240" s="100">
        <f t="shared" si="20"/>
        <v>7.894736842105263</v>
      </c>
      <c r="H240" s="125"/>
      <c r="I240" s="125"/>
      <c r="J240" s="125"/>
    </row>
    <row r="241" spans="1:10" s="126" customFormat="1" ht="12">
      <c r="A241" s="115">
        <v>312</v>
      </c>
      <c r="B241" s="248" t="s">
        <v>178</v>
      </c>
      <c r="C241" s="248"/>
      <c r="D241" s="98">
        <v>0</v>
      </c>
      <c r="E241" s="99">
        <f>F241-D241</f>
        <v>5000</v>
      </c>
      <c r="F241" s="120">
        <v>5000</v>
      </c>
      <c r="G241" s="100" t="e">
        <f t="shared" si="20"/>
        <v>#DIV/0!</v>
      </c>
      <c r="H241" s="125"/>
      <c r="I241" s="125"/>
      <c r="J241" s="125"/>
    </row>
    <row r="242" spans="1:10" s="126" customFormat="1" ht="12">
      <c r="A242" s="115" t="s">
        <v>76</v>
      </c>
      <c r="B242" s="248" t="s">
        <v>77</v>
      </c>
      <c r="C242" s="248"/>
      <c r="D242" s="98">
        <v>35000</v>
      </c>
      <c r="E242" s="99">
        <f>F242-D242</f>
        <v>-30000</v>
      </c>
      <c r="F242" s="120">
        <v>5000</v>
      </c>
      <c r="G242" s="100">
        <f t="shared" si="20"/>
        <v>14.285714285714285</v>
      </c>
      <c r="H242" s="125"/>
      <c r="I242" s="125"/>
      <c r="J242" s="125"/>
    </row>
    <row r="243" spans="1:10" s="73" customFormat="1" ht="12">
      <c r="A243" s="69">
        <v>32</v>
      </c>
      <c r="B243" s="253" t="s">
        <v>79</v>
      </c>
      <c r="C243" s="253">
        <f>SUM(C244:C246)</f>
        <v>0</v>
      </c>
      <c r="D243" s="71">
        <f>SUM(D244:D246)</f>
        <v>0</v>
      </c>
      <c r="E243" s="71">
        <f>SUM(E244:E246)</f>
        <v>40000</v>
      </c>
      <c r="F243" s="71">
        <f>SUM(F244:F246)</f>
        <v>40000</v>
      </c>
      <c r="G243" s="100" t="e">
        <f t="shared" si="20"/>
        <v>#DIV/0!</v>
      </c>
      <c r="H243" s="114"/>
      <c r="I243" s="114"/>
      <c r="J243" s="114"/>
    </row>
    <row r="244" spans="1:10" s="126" customFormat="1" ht="12">
      <c r="A244" s="115">
        <v>321</v>
      </c>
      <c r="B244" s="248" t="s">
        <v>179</v>
      </c>
      <c r="C244" s="248"/>
      <c r="D244" s="98">
        <v>0</v>
      </c>
      <c r="E244" s="99">
        <f>F244-D244</f>
        <v>10000</v>
      </c>
      <c r="F244" s="120">
        <v>10000</v>
      </c>
      <c r="G244" s="100" t="e">
        <f t="shared" si="20"/>
        <v>#DIV/0!</v>
      </c>
      <c r="H244" s="125"/>
      <c r="I244" s="125"/>
      <c r="J244" s="125"/>
    </row>
    <row r="245" spans="1:10" s="126" customFormat="1" ht="12">
      <c r="A245" s="115">
        <v>322</v>
      </c>
      <c r="B245" s="248" t="s">
        <v>83</v>
      </c>
      <c r="C245" s="248"/>
      <c r="D245" s="98">
        <v>0</v>
      </c>
      <c r="E245" s="99">
        <f>F245-D245</f>
        <v>30000</v>
      </c>
      <c r="F245" s="120">
        <v>30000</v>
      </c>
      <c r="G245" s="100" t="e">
        <f t="shared" si="20"/>
        <v>#DIV/0!</v>
      </c>
      <c r="H245" s="125"/>
      <c r="I245" s="125"/>
      <c r="J245" s="125"/>
    </row>
    <row r="246" spans="1:10" s="126" customFormat="1" ht="12">
      <c r="A246" s="115">
        <v>323</v>
      </c>
      <c r="B246" s="248" t="s">
        <v>85</v>
      </c>
      <c r="C246" s="248"/>
      <c r="D246" s="98">
        <v>0</v>
      </c>
      <c r="E246" s="99">
        <f>F246-D246</f>
        <v>0</v>
      </c>
      <c r="F246" s="120">
        <v>0</v>
      </c>
      <c r="G246" s="100" t="e">
        <f t="shared" si="20"/>
        <v>#DIV/0!</v>
      </c>
      <c r="H246" s="125"/>
      <c r="I246" s="125"/>
      <c r="J246" s="125"/>
    </row>
    <row r="247" spans="1:10" s="108" customFormat="1" ht="13.5">
      <c r="A247" s="257" t="s">
        <v>180</v>
      </c>
      <c r="B247" s="257"/>
      <c r="C247" s="257"/>
      <c r="D247" s="122">
        <f>SUM(D249+D261)</f>
        <v>365000</v>
      </c>
      <c r="E247" s="122">
        <f>SUM(E249+E261)</f>
        <v>-45000</v>
      </c>
      <c r="F247" s="122">
        <f>SUM(F249+F261)</f>
        <v>320000</v>
      </c>
      <c r="G247" s="104">
        <f aca="true" t="shared" si="24" ref="G247:G255">(F247/D247)*100</f>
        <v>87.67123287671232</v>
      </c>
      <c r="H247" s="107"/>
      <c r="I247" s="107"/>
      <c r="J247" s="107"/>
    </row>
    <row r="248" spans="1:7" ht="13.5">
      <c r="A248" s="250" t="s">
        <v>181</v>
      </c>
      <c r="B248" s="250"/>
      <c r="C248" s="250"/>
      <c r="D248" s="105">
        <f>SUM(D250:D250)</f>
        <v>315000</v>
      </c>
      <c r="E248" s="127">
        <f>F248-D248</f>
        <v>-145000</v>
      </c>
      <c r="F248" s="129">
        <f>SUM(F250:F250)</f>
        <v>170000</v>
      </c>
      <c r="G248" s="100">
        <f t="shared" si="24"/>
        <v>53.96825396825397</v>
      </c>
    </row>
    <row r="249" spans="1:7" ht="12">
      <c r="A249" s="251" t="s">
        <v>182</v>
      </c>
      <c r="B249" s="251"/>
      <c r="C249" s="251"/>
      <c r="D249" s="67">
        <f>SUM(D251)</f>
        <v>315000</v>
      </c>
      <c r="E249" s="109">
        <f>F249-D249</f>
        <v>-145000</v>
      </c>
      <c r="F249" s="67">
        <f>SUM(F251)</f>
        <v>170000</v>
      </c>
      <c r="G249" s="110">
        <f t="shared" si="24"/>
        <v>53.96825396825397</v>
      </c>
    </row>
    <row r="250" spans="1:7" ht="12">
      <c r="A250" s="252" t="s">
        <v>131</v>
      </c>
      <c r="B250" s="252"/>
      <c r="C250" s="252"/>
      <c r="D250" s="111">
        <f>D251</f>
        <v>315000</v>
      </c>
      <c r="E250" s="112">
        <f>F250-D250</f>
        <v>-145000</v>
      </c>
      <c r="F250" s="123">
        <f>F249</f>
        <v>170000</v>
      </c>
      <c r="G250" s="113">
        <f t="shared" si="24"/>
        <v>53.96825396825397</v>
      </c>
    </row>
    <row r="251" spans="1:10" s="73" customFormat="1" ht="12">
      <c r="A251" s="69" t="s">
        <v>69</v>
      </c>
      <c r="B251" s="253" t="s">
        <v>13</v>
      </c>
      <c r="C251" s="253"/>
      <c r="D251" s="92">
        <f>SUM(D252+D256+D258)</f>
        <v>315000</v>
      </c>
      <c r="E251" s="92">
        <f>SUM(E252+E256+E258)</f>
        <v>-145000</v>
      </c>
      <c r="F251" s="92">
        <f>SUM(F252+F256+F258)</f>
        <v>170000</v>
      </c>
      <c r="G251" s="100">
        <f t="shared" si="24"/>
        <v>53.96825396825397</v>
      </c>
      <c r="H251" s="114"/>
      <c r="I251" s="114"/>
      <c r="J251" s="114"/>
    </row>
    <row r="252" spans="1:10" s="73" customFormat="1" ht="12">
      <c r="A252" s="69" t="s">
        <v>78</v>
      </c>
      <c r="B252" s="253" t="s">
        <v>79</v>
      </c>
      <c r="C252" s="253"/>
      <c r="D252" s="92">
        <f>SUM(D253+D254+D255)</f>
        <v>205000</v>
      </c>
      <c r="E252" s="92">
        <f>SUM(E253+E254+E255)</f>
        <v>-135000</v>
      </c>
      <c r="F252" s="92">
        <f>SUM(F253+F254+F255)</f>
        <v>70000</v>
      </c>
      <c r="G252" s="100">
        <f t="shared" si="24"/>
        <v>34.146341463414636</v>
      </c>
      <c r="H252" s="114"/>
      <c r="I252" s="114"/>
      <c r="J252" s="114"/>
    </row>
    <row r="253" spans="1:10" s="126" customFormat="1" ht="12">
      <c r="A253" s="115" t="s">
        <v>82</v>
      </c>
      <c r="B253" s="248" t="s">
        <v>83</v>
      </c>
      <c r="C253" s="248"/>
      <c r="D253" s="98">
        <v>150000</v>
      </c>
      <c r="E253" s="99">
        <f>F253-D253</f>
        <v>-90000</v>
      </c>
      <c r="F253" s="120">
        <v>60000</v>
      </c>
      <c r="G253" s="100">
        <f t="shared" si="24"/>
        <v>40</v>
      </c>
      <c r="H253" s="125"/>
      <c r="I253" s="125"/>
      <c r="J253" s="125"/>
    </row>
    <row r="254" spans="1:10" s="126" customFormat="1" ht="12">
      <c r="A254" s="115" t="s">
        <v>84</v>
      </c>
      <c r="B254" s="248" t="s">
        <v>85</v>
      </c>
      <c r="C254" s="248"/>
      <c r="D254" s="98">
        <v>45000</v>
      </c>
      <c r="E254" s="99">
        <f>F254-D254</f>
        <v>-45000</v>
      </c>
      <c r="F254" s="120">
        <v>0</v>
      </c>
      <c r="G254" s="100">
        <f t="shared" si="24"/>
        <v>0</v>
      </c>
      <c r="H254" s="125"/>
      <c r="I254" s="125"/>
      <c r="J254" s="125"/>
    </row>
    <row r="255" spans="1:10" s="126" customFormat="1" ht="12">
      <c r="A255" s="115" t="s">
        <v>86</v>
      </c>
      <c r="B255" s="248" t="s">
        <v>87</v>
      </c>
      <c r="C255" s="248"/>
      <c r="D255" s="98">
        <v>10000</v>
      </c>
      <c r="E255" s="99">
        <f>F255-D255</f>
        <v>0</v>
      </c>
      <c r="F255" s="120">
        <v>10000</v>
      </c>
      <c r="G255" s="100">
        <f t="shared" si="24"/>
        <v>100</v>
      </c>
      <c r="H255" s="125"/>
      <c r="I255" s="125"/>
      <c r="J255" s="125"/>
    </row>
    <row r="256" spans="1:7" ht="12">
      <c r="A256" s="69" t="s">
        <v>88</v>
      </c>
      <c r="B256" s="253" t="s">
        <v>89</v>
      </c>
      <c r="C256" s="253"/>
      <c r="D256" s="92">
        <f>SUM(D257)</f>
        <v>10000</v>
      </c>
      <c r="E256" s="92">
        <f>SUM(E257)</f>
        <v>-10000</v>
      </c>
      <c r="F256" s="92">
        <f>SUM(F257)</f>
        <v>0</v>
      </c>
      <c r="G256" s="100">
        <v>0</v>
      </c>
    </row>
    <row r="257" spans="1:10" s="126" customFormat="1" ht="12">
      <c r="A257" s="115" t="s">
        <v>90</v>
      </c>
      <c r="B257" s="248" t="s">
        <v>91</v>
      </c>
      <c r="C257" s="248"/>
      <c r="D257" s="98">
        <v>10000</v>
      </c>
      <c r="E257" s="99">
        <f>F257-D257</f>
        <v>-10000</v>
      </c>
      <c r="F257" s="120">
        <v>0</v>
      </c>
      <c r="G257" s="100">
        <v>0</v>
      </c>
      <c r="H257" s="125"/>
      <c r="I257" s="125"/>
      <c r="J257" s="125"/>
    </row>
    <row r="258" spans="1:10" s="73" customFormat="1" ht="12">
      <c r="A258" s="69" t="s">
        <v>101</v>
      </c>
      <c r="B258" s="253" t="s">
        <v>102</v>
      </c>
      <c r="C258" s="253"/>
      <c r="D258" s="92">
        <f>SUM(D259)</f>
        <v>100000</v>
      </c>
      <c r="E258" s="92">
        <f>SUM(E259)</f>
        <v>0</v>
      </c>
      <c r="F258" s="92">
        <f>SUM(F259)</f>
        <v>100000</v>
      </c>
      <c r="G258" s="100">
        <f>(F258/D258)*100</f>
        <v>100</v>
      </c>
      <c r="H258" s="114"/>
      <c r="I258" s="114"/>
      <c r="J258" s="114"/>
    </row>
    <row r="259" spans="1:10" s="136" customFormat="1" ht="12.75">
      <c r="A259" s="115" t="s">
        <v>103</v>
      </c>
      <c r="B259" s="248" t="s">
        <v>104</v>
      </c>
      <c r="C259" s="248"/>
      <c r="D259" s="98">
        <v>100000</v>
      </c>
      <c r="E259" s="99">
        <f>F259-D259</f>
        <v>0</v>
      </c>
      <c r="F259" s="120">
        <v>100000</v>
      </c>
      <c r="G259" s="100">
        <f>(F259/D259)*100</f>
        <v>100</v>
      </c>
      <c r="H259" s="135"/>
      <c r="I259" s="135"/>
      <c r="J259" s="135"/>
    </row>
    <row r="260" spans="1:7" ht="13.5">
      <c r="A260" s="250" t="s">
        <v>181</v>
      </c>
      <c r="B260" s="250"/>
      <c r="C260" s="250"/>
      <c r="D260" s="105">
        <f>SUM(D261)</f>
        <v>50000</v>
      </c>
      <c r="E260" s="105">
        <f>SUM(E261)</f>
        <v>100000</v>
      </c>
      <c r="F260" s="105">
        <f>SUM(F261)</f>
        <v>150000</v>
      </c>
      <c r="G260" s="100">
        <v>0</v>
      </c>
    </row>
    <row r="261" spans="1:10" s="73" customFormat="1" ht="12">
      <c r="A261" s="251" t="s">
        <v>183</v>
      </c>
      <c r="B261" s="251"/>
      <c r="C261" s="251"/>
      <c r="D261" s="67">
        <f>SUM(D263)</f>
        <v>50000</v>
      </c>
      <c r="E261" s="109">
        <f>F261-D261</f>
        <v>100000</v>
      </c>
      <c r="F261" s="67">
        <f>SUM(F263)</f>
        <v>150000</v>
      </c>
      <c r="G261" s="110">
        <v>0</v>
      </c>
      <c r="H261" s="114"/>
      <c r="I261" s="114"/>
      <c r="J261" s="114"/>
    </row>
    <row r="262" spans="1:10" s="73" customFormat="1" ht="12">
      <c r="A262" s="252" t="s">
        <v>131</v>
      </c>
      <c r="B262" s="252"/>
      <c r="C262" s="252"/>
      <c r="D262" s="111">
        <v>50000</v>
      </c>
      <c r="E262" s="112">
        <f>F262-D262</f>
        <v>100000</v>
      </c>
      <c r="F262" s="123">
        <f>SUM(F263)</f>
        <v>150000</v>
      </c>
      <c r="G262" s="113">
        <v>0</v>
      </c>
      <c r="H262" s="114"/>
      <c r="I262" s="114"/>
      <c r="J262" s="114"/>
    </row>
    <row r="263" spans="1:10" s="73" customFormat="1" ht="12">
      <c r="A263" s="69" t="s">
        <v>105</v>
      </c>
      <c r="B263" s="253" t="s">
        <v>14</v>
      </c>
      <c r="C263" s="253"/>
      <c r="D263" s="92">
        <f>SUM(D264)</f>
        <v>50000</v>
      </c>
      <c r="E263" s="92">
        <f>SUM(E264)</f>
        <v>100000</v>
      </c>
      <c r="F263" s="92">
        <f>SUM(F264)</f>
        <v>150000</v>
      </c>
      <c r="G263" s="100">
        <v>0</v>
      </c>
      <c r="H263" s="114"/>
      <c r="I263" s="114"/>
      <c r="J263" s="114"/>
    </row>
    <row r="264" spans="1:10" s="73" customFormat="1" ht="12">
      <c r="A264" s="69" t="s">
        <v>106</v>
      </c>
      <c r="B264" s="253" t="s">
        <v>107</v>
      </c>
      <c r="C264" s="253"/>
      <c r="D264" s="92">
        <f>SUM(D265)</f>
        <v>50000</v>
      </c>
      <c r="E264" s="92">
        <f>SUM(E265)</f>
        <v>100000</v>
      </c>
      <c r="F264" s="92">
        <f>SUM(F265)</f>
        <v>150000</v>
      </c>
      <c r="G264" s="100">
        <v>0</v>
      </c>
      <c r="H264" s="114"/>
      <c r="I264" s="114"/>
      <c r="J264" s="114"/>
    </row>
    <row r="265" spans="1:10" s="126" customFormat="1" ht="12">
      <c r="A265" s="115" t="s">
        <v>108</v>
      </c>
      <c r="B265" s="248" t="s">
        <v>109</v>
      </c>
      <c r="C265" s="248"/>
      <c r="D265" s="98">
        <v>50000</v>
      </c>
      <c r="E265" s="99">
        <f aca="true" t="shared" si="25" ref="E265:E270">F265-D265</f>
        <v>100000</v>
      </c>
      <c r="F265" s="120">
        <v>150000</v>
      </c>
      <c r="G265" s="100">
        <v>0</v>
      </c>
      <c r="H265" s="125"/>
      <c r="I265" s="125"/>
      <c r="J265" s="125"/>
    </row>
    <row r="266" spans="1:7" ht="12">
      <c r="A266" s="257" t="s">
        <v>184</v>
      </c>
      <c r="B266" s="257"/>
      <c r="C266" s="257"/>
      <c r="D266" s="122">
        <f>SUM(D268+D277)</f>
        <v>550000</v>
      </c>
      <c r="E266" s="103">
        <f t="shared" si="25"/>
        <v>-370000</v>
      </c>
      <c r="F266" s="122">
        <f>SUM(F268+F277)</f>
        <v>180000</v>
      </c>
      <c r="G266" s="104">
        <f aca="true" t="shared" si="26" ref="G266:G297">(F266/D266)*100</f>
        <v>32.72727272727273</v>
      </c>
    </row>
    <row r="267" spans="1:7" ht="13.5">
      <c r="A267" s="250" t="s">
        <v>181</v>
      </c>
      <c r="B267" s="250"/>
      <c r="C267" s="250"/>
      <c r="D267" s="105">
        <f>SUM(D269:D270)</f>
        <v>200000</v>
      </c>
      <c r="E267" s="127">
        <f t="shared" si="25"/>
        <v>-20000</v>
      </c>
      <c r="F267" s="129">
        <f>SUM(F269:F270)</f>
        <v>180000</v>
      </c>
      <c r="G267" s="100">
        <f t="shared" si="26"/>
        <v>90</v>
      </c>
    </row>
    <row r="268" spans="1:10" s="73" customFormat="1" ht="12">
      <c r="A268" s="251" t="s">
        <v>185</v>
      </c>
      <c r="B268" s="251"/>
      <c r="C268" s="251"/>
      <c r="D268" s="67">
        <f>SUM(D271)</f>
        <v>200000</v>
      </c>
      <c r="E268" s="109">
        <f t="shared" si="25"/>
        <v>-20000</v>
      </c>
      <c r="F268" s="67">
        <f>SUM(F271)</f>
        <v>180000</v>
      </c>
      <c r="G268" s="110">
        <f t="shared" si="26"/>
        <v>90</v>
      </c>
      <c r="H268" s="114"/>
      <c r="I268" s="114"/>
      <c r="J268" s="114"/>
    </row>
    <row r="269" spans="1:10" s="73" customFormat="1" ht="12">
      <c r="A269" s="252" t="s">
        <v>137</v>
      </c>
      <c r="B269" s="252"/>
      <c r="C269" s="252"/>
      <c r="D269" s="111">
        <v>158450</v>
      </c>
      <c r="E269" s="112">
        <f t="shared" si="25"/>
        <v>21550</v>
      </c>
      <c r="F269" s="123">
        <f>F268</f>
        <v>180000</v>
      </c>
      <c r="G269" s="113">
        <f t="shared" si="26"/>
        <v>113.60050489113284</v>
      </c>
      <c r="H269" s="114"/>
      <c r="I269" s="114"/>
      <c r="J269" s="114"/>
    </row>
    <row r="270" spans="1:10" s="73" customFormat="1" ht="12">
      <c r="A270" s="252" t="s">
        <v>150</v>
      </c>
      <c r="B270" s="252"/>
      <c r="C270" s="252"/>
      <c r="D270" s="111">
        <v>41550</v>
      </c>
      <c r="E270" s="112">
        <f t="shared" si="25"/>
        <v>-41550</v>
      </c>
      <c r="F270" s="123">
        <f>F268-F269</f>
        <v>0</v>
      </c>
      <c r="G270" s="113">
        <f t="shared" si="26"/>
        <v>0</v>
      </c>
      <c r="H270" s="114"/>
      <c r="I270" s="114"/>
      <c r="J270" s="114"/>
    </row>
    <row r="271" spans="1:10" s="73" customFormat="1" ht="12">
      <c r="A271" s="69" t="s">
        <v>69</v>
      </c>
      <c r="B271" s="253" t="s">
        <v>13</v>
      </c>
      <c r="C271" s="253"/>
      <c r="D271" s="92">
        <f>SUM(D272+D274)</f>
        <v>200000</v>
      </c>
      <c r="E271" s="92">
        <f>SUM(E272+E274)</f>
        <v>-20000</v>
      </c>
      <c r="F271" s="92">
        <f>SUM(F272+F274)</f>
        <v>180000</v>
      </c>
      <c r="G271" s="100">
        <f t="shared" si="26"/>
        <v>90</v>
      </c>
      <c r="H271" s="114"/>
      <c r="I271" s="114"/>
      <c r="J271" s="114"/>
    </row>
    <row r="272" spans="1:10" s="73" customFormat="1" ht="12">
      <c r="A272" s="69" t="s">
        <v>78</v>
      </c>
      <c r="B272" s="253" t="s">
        <v>79</v>
      </c>
      <c r="C272" s="253"/>
      <c r="D272" s="92">
        <f>SUM(D273)</f>
        <v>50000</v>
      </c>
      <c r="E272" s="92">
        <f>SUM(E273)</f>
        <v>-25000</v>
      </c>
      <c r="F272" s="92">
        <f>SUM(F273)</f>
        <v>25000</v>
      </c>
      <c r="G272" s="100">
        <f t="shared" si="26"/>
        <v>50</v>
      </c>
      <c r="H272" s="114"/>
      <c r="I272" s="114"/>
      <c r="J272" s="114"/>
    </row>
    <row r="273" spans="1:10" s="126" customFormat="1" ht="12">
      <c r="A273" s="115" t="s">
        <v>82</v>
      </c>
      <c r="B273" s="248" t="s">
        <v>83</v>
      </c>
      <c r="C273" s="248"/>
      <c r="D273" s="98">
        <v>50000</v>
      </c>
      <c r="E273" s="99">
        <f>F273-D273</f>
        <v>-25000</v>
      </c>
      <c r="F273" s="120">
        <v>25000</v>
      </c>
      <c r="G273" s="100">
        <f t="shared" si="26"/>
        <v>50</v>
      </c>
      <c r="H273" s="125"/>
      <c r="I273" s="125"/>
      <c r="J273" s="125"/>
    </row>
    <row r="274" spans="1:10" s="73" customFormat="1" ht="12">
      <c r="A274" s="69" t="s">
        <v>101</v>
      </c>
      <c r="B274" s="253" t="s">
        <v>102</v>
      </c>
      <c r="C274" s="253"/>
      <c r="D274" s="92">
        <f>SUM(D275)</f>
        <v>150000</v>
      </c>
      <c r="E274" s="92">
        <f>SUM(E275)</f>
        <v>5000</v>
      </c>
      <c r="F274" s="92">
        <f>SUM(F275)</f>
        <v>155000</v>
      </c>
      <c r="G274" s="100">
        <f t="shared" si="26"/>
        <v>103.33333333333334</v>
      </c>
      <c r="H274" s="114"/>
      <c r="I274" s="114"/>
      <c r="J274" s="114"/>
    </row>
    <row r="275" spans="1:10" s="126" customFormat="1" ht="12">
      <c r="A275" s="115" t="s">
        <v>103</v>
      </c>
      <c r="B275" s="248" t="s">
        <v>104</v>
      </c>
      <c r="C275" s="248"/>
      <c r="D275" s="98">
        <v>150000</v>
      </c>
      <c r="E275" s="99">
        <f>F275-D275</f>
        <v>5000</v>
      </c>
      <c r="F275" s="120">
        <v>155000</v>
      </c>
      <c r="G275" s="100">
        <f t="shared" si="26"/>
        <v>103.33333333333334</v>
      </c>
      <c r="H275" s="125"/>
      <c r="I275" s="125"/>
      <c r="J275" s="125"/>
    </row>
    <row r="276" spans="1:7" ht="13.5">
      <c r="A276" s="250" t="s">
        <v>181</v>
      </c>
      <c r="B276" s="250"/>
      <c r="C276" s="250"/>
      <c r="D276" s="105">
        <f>SUM(D277)</f>
        <v>350000</v>
      </c>
      <c r="E276" s="127">
        <f>F276-D276</f>
        <v>-350000</v>
      </c>
      <c r="F276" s="129">
        <f>SUM(F277)</f>
        <v>0</v>
      </c>
      <c r="G276" s="100">
        <f t="shared" si="26"/>
        <v>0</v>
      </c>
    </row>
    <row r="277" spans="1:7" ht="12">
      <c r="A277" s="251" t="s">
        <v>186</v>
      </c>
      <c r="B277" s="251"/>
      <c r="C277" s="251"/>
      <c r="D277" s="67">
        <f>SUM(D279)</f>
        <v>350000</v>
      </c>
      <c r="E277" s="109">
        <f>F277-D277</f>
        <v>-350000</v>
      </c>
      <c r="F277" s="67">
        <f>SUM(F279)</f>
        <v>0</v>
      </c>
      <c r="G277" s="110">
        <f t="shared" si="26"/>
        <v>0</v>
      </c>
    </row>
    <row r="278" spans="1:7" ht="12">
      <c r="A278" s="252" t="s">
        <v>137</v>
      </c>
      <c r="B278" s="252"/>
      <c r="C278" s="252"/>
      <c r="D278" s="111">
        <v>350000</v>
      </c>
      <c r="E278" s="112">
        <f>F278-D278</f>
        <v>-350000</v>
      </c>
      <c r="F278" s="123">
        <f>F277</f>
        <v>0</v>
      </c>
      <c r="G278" s="113">
        <f t="shared" si="26"/>
        <v>0</v>
      </c>
    </row>
    <row r="279" spans="1:10" s="73" customFormat="1" ht="12">
      <c r="A279" s="69" t="s">
        <v>105</v>
      </c>
      <c r="B279" s="253" t="s">
        <v>14</v>
      </c>
      <c r="C279" s="253"/>
      <c r="D279" s="92">
        <f aca="true" t="shared" si="27" ref="D279:F280">SUM(D280)</f>
        <v>350000</v>
      </c>
      <c r="E279" s="92">
        <f t="shared" si="27"/>
        <v>-350000</v>
      </c>
      <c r="F279" s="92">
        <f t="shared" si="27"/>
        <v>0</v>
      </c>
      <c r="G279" s="100">
        <f t="shared" si="26"/>
        <v>0</v>
      </c>
      <c r="H279" s="114"/>
      <c r="I279" s="114"/>
      <c r="J279" s="114"/>
    </row>
    <row r="280" spans="1:7" ht="12">
      <c r="A280" s="69" t="s">
        <v>106</v>
      </c>
      <c r="B280" s="253" t="s">
        <v>107</v>
      </c>
      <c r="C280" s="253"/>
      <c r="D280" s="92">
        <f t="shared" si="27"/>
        <v>350000</v>
      </c>
      <c r="E280" s="92">
        <f t="shared" si="27"/>
        <v>-350000</v>
      </c>
      <c r="F280" s="92">
        <f t="shared" si="27"/>
        <v>0</v>
      </c>
      <c r="G280" s="100">
        <f t="shared" si="26"/>
        <v>0</v>
      </c>
    </row>
    <row r="281" spans="1:10" s="126" customFormat="1" ht="12">
      <c r="A281" s="115" t="s">
        <v>108</v>
      </c>
      <c r="B281" s="248" t="s">
        <v>109</v>
      </c>
      <c r="C281" s="248"/>
      <c r="D281" s="98">
        <v>350000</v>
      </c>
      <c r="E281" s="99">
        <f>F281-D281</f>
        <v>-350000</v>
      </c>
      <c r="F281" s="120">
        <v>0</v>
      </c>
      <c r="G281" s="100">
        <f t="shared" si="26"/>
        <v>0</v>
      </c>
      <c r="H281" s="125"/>
      <c r="I281" s="125"/>
      <c r="J281" s="125"/>
    </row>
    <row r="282" spans="1:7" ht="12">
      <c r="A282" s="257" t="s">
        <v>187</v>
      </c>
      <c r="B282" s="257"/>
      <c r="C282" s="257"/>
      <c r="D282" s="122">
        <f>SUM(D284+D293)</f>
        <v>430000</v>
      </c>
      <c r="E282" s="103">
        <f>F282-D282</f>
        <v>-309000</v>
      </c>
      <c r="F282" s="122">
        <f>SUM(F284+F293)</f>
        <v>121000</v>
      </c>
      <c r="G282" s="104">
        <f t="shared" si="26"/>
        <v>28.13953488372093</v>
      </c>
    </row>
    <row r="283" spans="1:10" s="73" customFormat="1" ht="13.5">
      <c r="A283" s="250" t="s">
        <v>188</v>
      </c>
      <c r="B283" s="250"/>
      <c r="C283" s="250"/>
      <c r="D283" s="105">
        <f>SUM(D284)</f>
        <v>380000</v>
      </c>
      <c r="E283" s="127">
        <f>F283-D283</f>
        <v>-294000</v>
      </c>
      <c r="F283" s="129">
        <f>SUM(F284)</f>
        <v>86000</v>
      </c>
      <c r="G283" s="134">
        <f t="shared" si="26"/>
        <v>22.63157894736842</v>
      </c>
      <c r="H283" s="114"/>
      <c r="I283" s="114"/>
      <c r="J283" s="114"/>
    </row>
    <row r="284" spans="1:10" s="73" customFormat="1" ht="12">
      <c r="A284" s="251" t="s">
        <v>189</v>
      </c>
      <c r="B284" s="251"/>
      <c r="C284" s="251"/>
      <c r="D284" s="67">
        <f>SUM(D286)</f>
        <v>380000</v>
      </c>
      <c r="E284" s="109">
        <f>F284-D284</f>
        <v>-294000</v>
      </c>
      <c r="F284" s="67">
        <f>SUM(F286)</f>
        <v>86000</v>
      </c>
      <c r="G284" s="110">
        <f t="shared" si="26"/>
        <v>22.63157894736842</v>
      </c>
      <c r="H284" s="114"/>
      <c r="I284" s="114"/>
      <c r="J284" s="114"/>
    </row>
    <row r="285" spans="1:10" s="73" customFormat="1" ht="12">
      <c r="A285" s="252" t="s">
        <v>131</v>
      </c>
      <c r="B285" s="252"/>
      <c r="C285" s="252"/>
      <c r="D285" s="111">
        <v>380000</v>
      </c>
      <c r="E285" s="112">
        <f>F285-D285</f>
        <v>-294000</v>
      </c>
      <c r="F285" s="123">
        <f>F284</f>
        <v>86000</v>
      </c>
      <c r="G285" s="113">
        <f t="shared" si="26"/>
        <v>22.63157894736842</v>
      </c>
      <c r="H285" s="114"/>
      <c r="I285" s="114"/>
      <c r="J285" s="114"/>
    </row>
    <row r="286" spans="1:10" s="108" customFormat="1" ht="13.5">
      <c r="A286" s="69" t="s">
        <v>69</v>
      </c>
      <c r="B286" s="253" t="s">
        <v>13</v>
      </c>
      <c r="C286" s="253"/>
      <c r="D286" s="92">
        <f>SUM(D287+D290)</f>
        <v>380000</v>
      </c>
      <c r="E286" s="92">
        <f>SUM(E287+E290)</f>
        <v>-294000</v>
      </c>
      <c r="F286" s="92">
        <f>SUM(F287+F290)</f>
        <v>86000</v>
      </c>
      <c r="G286" s="100">
        <f t="shared" si="26"/>
        <v>22.63157894736842</v>
      </c>
      <c r="H286" s="107"/>
      <c r="I286" s="107"/>
      <c r="J286" s="107"/>
    </row>
    <row r="287" spans="1:7" ht="12">
      <c r="A287" s="69" t="s">
        <v>78</v>
      </c>
      <c r="B287" s="253" t="s">
        <v>79</v>
      </c>
      <c r="C287" s="253"/>
      <c r="D287" s="92">
        <f>SUM(D288+D289)</f>
        <v>20000</v>
      </c>
      <c r="E287" s="92">
        <f>SUM(E288+E289)</f>
        <v>-9000</v>
      </c>
      <c r="F287" s="92">
        <f>SUM(F288+F289)</f>
        <v>11000</v>
      </c>
      <c r="G287" s="100">
        <f t="shared" si="26"/>
        <v>55.00000000000001</v>
      </c>
    </row>
    <row r="288" spans="1:10" s="126" customFormat="1" ht="12">
      <c r="A288" s="115" t="s">
        <v>82</v>
      </c>
      <c r="B288" s="248" t="s">
        <v>83</v>
      </c>
      <c r="C288" s="248"/>
      <c r="D288" s="98">
        <v>10000</v>
      </c>
      <c r="E288" s="99">
        <f>F288-D288</f>
        <v>-9000</v>
      </c>
      <c r="F288" s="120">
        <v>1000</v>
      </c>
      <c r="G288" s="100">
        <f t="shared" si="26"/>
        <v>10</v>
      </c>
      <c r="H288" s="125"/>
      <c r="I288" s="125"/>
      <c r="J288" s="125"/>
    </row>
    <row r="289" spans="1:10" s="126" customFormat="1" ht="12">
      <c r="A289" s="115" t="s">
        <v>84</v>
      </c>
      <c r="B289" s="248" t="s">
        <v>85</v>
      </c>
      <c r="C289" s="248"/>
      <c r="D289" s="98">
        <v>10000</v>
      </c>
      <c r="E289" s="99">
        <f>F289-D289</f>
        <v>0</v>
      </c>
      <c r="F289" s="120">
        <v>10000</v>
      </c>
      <c r="G289" s="100">
        <f t="shared" si="26"/>
        <v>100</v>
      </c>
      <c r="H289" s="125"/>
      <c r="I289" s="125"/>
      <c r="J289" s="125"/>
    </row>
    <row r="290" spans="1:7" ht="12">
      <c r="A290" s="69" t="s">
        <v>92</v>
      </c>
      <c r="B290" s="253" t="s">
        <v>93</v>
      </c>
      <c r="C290" s="253"/>
      <c r="D290" s="71">
        <f>SUM(D291)</f>
        <v>360000</v>
      </c>
      <c r="E290" s="71">
        <f>SUM(E291)</f>
        <v>-285000</v>
      </c>
      <c r="F290" s="71">
        <f>SUM(F291)</f>
        <v>75000</v>
      </c>
      <c r="G290" s="100">
        <f t="shared" si="26"/>
        <v>20.833333333333336</v>
      </c>
    </row>
    <row r="291" spans="1:10" s="136" customFormat="1" ht="12.75">
      <c r="A291" s="115">
        <v>363</v>
      </c>
      <c r="B291" s="248" t="s">
        <v>96</v>
      </c>
      <c r="C291" s="248"/>
      <c r="D291" s="98">
        <v>360000</v>
      </c>
      <c r="E291" s="99">
        <f>F291-D291</f>
        <v>-285000</v>
      </c>
      <c r="F291" s="120">
        <v>75000</v>
      </c>
      <c r="G291" s="100">
        <f t="shared" si="26"/>
        <v>20.833333333333336</v>
      </c>
      <c r="H291" s="135"/>
      <c r="I291" s="135"/>
      <c r="J291" s="135"/>
    </row>
    <row r="292" spans="1:7" ht="13.5">
      <c r="A292" s="250" t="s">
        <v>188</v>
      </c>
      <c r="B292" s="250"/>
      <c r="C292" s="250"/>
      <c r="D292" s="105">
        <f>SUM(D293)</f>
        <v>50000</v>
      </c>
      <c r="E292" s="105">
        <f>SUM(E293)</f>
        <v>-15000</v>
      </c>
      <c r="F292" s="105">
        <f>SUM(F293)</f>
        <v>35000</v>
      </c>
      <c r="G292" s="100">
        <f t="shared" si="26"/>
        <v>70</v>
      </c>
    </row>
    <row r="293" spans="1:10" s="73" customFormat="1" ht="12">
      <c r="A293" s="251" t="s">
        <v>190</v>
      </c>
      <c r="B293" s="251"/>
      <c r="C293" s="251"/>
      <c r="D293" s="67">
        <f>SUM(D295)</f>
        <v>50000</v>
      </c>
      <c r="E293" s="109">
        <f>F293-D293</f>
        <v>-15000</v>
      </c>
      <c r="F293" s="67">
        <f>SUM(F295)</f>
        <v>35000</v>
      </c>
      <c r="G293" s="110">
        <f t="shared" si="26"/>
        <v>70</v>
      </c>
      <c r="H293" s="114"/>
      <c r="I293" s="114"/>
      <c r="J293" s="114"/>
    </row>
    <row r="294" spans="1:10" s="73" customFormat="1" ht="12">
      <c r="A294" s="252" t="s">
        <v>131</v>
      </c>
      <c r="B294" s="252"/>
      <c r="C294" s="252"/>
      <c r="D294" s="111">
        <v>50000</v>
      </c>
      <c r="E294" s="112">
        <f>F294-D294</f>
        <v>-15000</v>
      </c>
      <c r="F294" s="123">
        <f>F293</f>
        <v>35000</v>
      </c>
      <c r="G294" s="113">
        <f t="shared" si="26"/>
        <v>70</v>
      </c>
      <c r="H294" s="114"/>
      <c r="I294" s="114"/>
      <c r="J294" s="114"/>
    </row>
    <row r="295" spans="1:10" s="73" customFormat="1" ht="12">
      <c r="A295" s="69" t="s">
        <v>105</v>
      </c>
      <c r="B295" s="253" t="s">
        <v>14</v>
      </c>
      <c r="C295" s="253"/>
      <c r="D295" s="92">
        <f aca="true" t="shared" si="28" ref="D295:F296">SUM(D296)</f>
        <v>50000</v>
      </c>
      <c r="E295" s="92">
        <f t="shared" si="28"/>
        <v>-15000</v>
      </c>
      <c r="F295" s="92">
        <f t="shared" si="28"/>
        <v>35000</v>
      </c>
      <c r="G295" s="100">
        <f t="shared" si="26"/>
        <v>70</v>
      </c>
      <c r="H295" s="114"/>
      <c r="I295" s="114"/>
      <c r="J295" s="114"/>
    </row>
    <row r="296" spans="1:10" s="73" customFormat="1" ht="12">
      <c r="A296" s="69" t="s">
        <v>106</v>
      </c>
      <c r="B296" s="253" t="s">
        <v>107</v>
      </c>
      <c r="C296" s="253"/>
      <c r="D296" s="92">
        <f t="shared" si="28"/>
        <v>50000</v>
      </c>
      <c r="E296" s="92">
        <f t="shared" si="28"/>
        <v>-15000</v>
      </c>
      <c r="F296" s="92">
        <f t="shared" si="28"/>
        <v>35000</v>
      </c>
      <c r="G296" s="100">
        <f t="shared" si="26"/>
        <v>70</v>
      </c>
      <c r="H296" s="114"/>
      <c r="I296" s="114"/>
      <c r="J296" s="114"/>
    </row>
    <row r="297" spans="1:10" s="126" customFormat="1" ht="12">
      <c r="A297" s="115" t="s">
        <v>110</v>
      </c>
      <c r="B297" s="248" t="s">
        <v>111</v>
      </c>
      <c r="C297" s="248"/>
      <c r="D297" s="98">
        <v>50000</v>
      </c>
      <c r="E297" s="99">
        <f>F297-D297</f>
        <v>-15000</v>
      </c>
      <c r="F297" s="120">
        <v>35000</v>
      </c>
      <c r="G297" s="100">
        <f t="shared" si="26"/>
        <v>70</v>
      </c>
      <c r="H297" s="125"/>
      <c r="I297" s="125"/>
      <c r="J297" s="125"/>
    </row>
    <row r="298" spans="1:7" ht="12">
      <c r="A298" s="267" t="s">
        <v>191</v>
      </c>
      <c r="B298" s="267"/>
      <c r="C298" s="267"/>
      <c r="D298" s="140">
        <f>SUM(D300)</f>
        <v>0</v>
      </c>
      <c r="E298" s="140">
        <f>SUM(E300)</f>
        <v>0</v>
      </c>
      <c r="F298" s="140">
        <f>SUM(F300)</f>
        <v>0</v>
      </c>
      <c r="G298" s="140">
        <f>SUM(G300)</f>
        <v>0</v>
      </c>
    </row>
    <row r="299" spans="1:7" ht="13.5">
      <c r="A299" s="268" t="s">
        <v>192</v>
      </c>
      <c r="B299" s="268"/>
      <c r="C299" s="268"/>
      <c r="D299" s="130">
        <f>D301</f>
        <v>0</v>
      </c>
      <c r="E299" s="141">
        <f aca="true" t="shared" si="29" ref="E299:E308">F299-D299</f>
        <v>0</v>
      </c>
      <c r="F299" s="131">
        <f>F301</f>
        <v>0</v>
      </c>
      <c r="G299" s="100">
        <v>0</v>
      </c>
    </row>
    <row r="300" spans="1:7" ht="12">
      <c r="A300" s="269" t="s">
        <v>193</v>
      </c>
      <c r="B300" s="269"/>
      <c r="C300" s="269"/>
      <c r="D300" s="142">
        <f>SUM(D302)</f>
        <v>0</v>
      </c>
      <c r="E300" s="143">
        <f t="shared" si="29"/>
        <v>0</v>
      </c>
      <c r="F300" s="142">
        <f>SUM(F302)</f>
        <v>0</v>
      </c>
      <c r="G300" s="110">
        <v>0</v>
      </c>
    </row>
    <row r="301" spans="1:7" ht="12">
      <c r="A301" s="270" t="s">
        <v>131</v>
      </c>
      <c r="B301" s="270"/>
      <c r="C301" s="270"/>
      <c r="D301" s="144">
        <f>D300</f>
        <v>0</v>
      </c>
      <c r="E301" s="145">
        <f t="shared" si="29"/>
        <v>0</v>
      </c>
      <c r="F301" s="146">
        <f>F300</f>
        <v>0</v>
      </c>
      <c r="G301" s="113">
        <v>0</v>
      </c>
    </row>
    <row r="302" spans="1:7" ht="12">
      <c r="A302" s="147">
        <v>3</v>
      </c>
      <c r="B302" s="271" t="s">
        <v>13</v>
      </c>
      <c r="C302" s="271"/>
      <c r="D302" s="92">
        <f>SUM(D303)</f>
        <v>0</v>
      </c>
      <c r="E302" s="141">
        <f t="shared" si="29"/>
        <v>0</v>
      </c>
      <c r="F302" s="71">
        <f>SUM(F303)</f>
        <v>0</v>
      </c>
      <c r="G302" s="100">
        <v>0</v>
      </c>
    </row>
    <row r="303" spans="1:7" ht="12">
      <c r="A303" s="147">
        <v>36</v>
      </c>
      <c r="B303" s="271" t="s">
        <v>93</v>
      </c>
      <c r="C303" s="271"/>
      <c r="D303" s="92">
        <f>SUM(D304)</f>
        <v>0</v>
      </c>
      <c r="E303" s="141">
        <f t="shared" si="29"/>
        <v>0</v>
      </c>
      <c r="F303" s="71">
        <f>SUM(F304)</f>
        <v>0</v>
      </c>
      <c r="G303" s="100">
        <v>0</v>
      </c>
    </row>
    <row r="304" spans="1:7" ht="12">
      <c r="A304" s="148">
        <v>363</v>
      </c>
      <c r="B304" s="272" t="s">
        <v>96</v>
      </c>
      <c r="C304" s="272"/>
      <c r="D304" s="149">
        <v>0</v>
      </c>
      <c r="E304" s="150">
        <f t="shared" si="29"/>
        <v>0</v>
      </c>
      <c r="F304" s="151">
        <v>0</v>
      </c>
      <c r="G304" s="100">
        <v>0</v>
      </c>
    </row>
    <row r="305" spans="1:10" s="73" customFormat="1" ht="12">
      <c r="A305" s="257" t="s">
        <v>128</v>
      </c>
      <c r="B305" s="257"/>
      <c r="C305" s="257"/>
      <c r="D305" s="122">
        <f>SUM(D307)</f>
        <v>125300</v>
      </c>
      <c r="E305" s="103">
        <f t="shared" si="29"/>
        <v>0</v>
      </c>
      <c r="F305" s="122">
        <f>SUM(F307)</f>
        <v>125300</v>
      </c>
      <c r="G305" s="104">
        <f aca="true" t="shared" si="30" ref="G305:G313">(F305/D305)*100</f>
        <v>100</v>
      </c>
      <c r="H305" s="114"/>
      <c r="I305" s="114"/>
      <c r="J305" s="114"/>
    </row>
    <row r="306" spans="1:10" s="108" customFormat="1" ht="13.5">
      <c r="A306" s="250" t="s">
        <v>129</v>
      </c>
      <c r="B306" s="250"/>
      <c r="C306" s="250"/>
      <c r="D306" s="105">
        <f>D308</f>
        <v>125300</v>
      </c>
      <c r="E306" s="127">
        <f t="shared" si="29"/>
        <v>0</v>
      </c>
      <c r="F306" s="129">
        <f>F308</f>
        <v>125300</v>
      </c>
      <c r="G306" s="100">
        <f t="shared" si="30"/>
        <v>100</v>
      </c>
      <c r="H306" s="107"/>
      <c r="I306" s="107"/>
      <c r="J306" s="107"/>
    </row>
    <row r="307" spans="1:7" ht="12">
      <c r="A307" s="251" t="s">
        <v>194</v>
      </c>
      <c r="B307" s="251"/>
      <c r="C307" s="251"/>
      <c r="D307" s="67">
        <f>SUM(D309)</f>
        <v>125300</v>
      </c>
      <c r="E307" s="109">
        <f t="shared" si="29"/>
        <v>0</v>
      </c>
      <c r="F307" s="67">
        <f>SUM(F309)</f>
        <v>125300</v>
      </c>
      <c r="G307" s="110">
        <f t="shared" si="30"/>
        <v>100</v>
      </c>
    </row>
    <row r="308" spans="1:7" ht="12">
      <c r="A308" s="252" t="s">
        <v>131</v>
      </c>
      <c r="B308" s="252"/>
      <c r="C308" s="252"/>
      <c r="D308" s="111">
        <v>125300</v>
      </c>
      <c r="E308" s="112">
        <f t="shared" si="29"/>
        <v>0</v>
      </c>
      <c r="F308" s="123">
        <f>F309</f>
        <v>125300</v>
      </c>
      <c r="G308" s="113">
        <f t="shared" si="30"/>
        <v>100</v>
      </c>
    </row>
    <row r="309" spans="1:7" ht="12">
      <c r="A309" s="69" t="s">
        <v>69</v>
      </c>
      <c r="B309" s="253" t="s">
        <v>13</v>
      </c>
      <c r="C309" s="253"/>
      <c r="D309" s="92">
        <f>SUM(D310+D312)</f>
        <v>125300</v>
      </c>
      <c r="E309" s="92">
        <f>SUM(E310+E312)</f>
        <v>0</v>
      </c>
      <c r="F309" s="92">
        <f>SUM(F310+F312)</f>
        <v>125300</v>
      </c>
      <c r="G309" s="100">
        <f t="shared" si="30"/>
        <v>100</v>
      </c>
    </row>
    <row r="310" spans="1:10" s="73" customFormat="1" ht="12">
      <c r="A310" s="69" t="s">
        <v>78</v>
      </c>
      <c r="B310" s="253" t="s">
        <v>79</v>
      </c>
      <c r="C310" s="253"/>
      <c r="D310" s="92">
        <f>SUM(D311)</f>
        <v>40300</v>
      </c>
      <c r="E310" s="92">
        <f>SUM(E311)</f>
        <v>0</v>
      </c>
      <c r="F310" s="92">
        <f>SUM(F311)</f>
        <v>40300</v>
      </c>
      <c r="G310" s="100">
        <f t="shared" si="30"/>
        <v>100</v>
      </c>
      <c r="H310" s="114"/>
      <c r="I310" s="114"/>
      <c r="J310" s="114"/>
    </row>
    <row r="311" spans="1:10" s="126" customFormat="1" ht="12">
      <c r="A311" s="115" t="s">
        <v>86</v>
      </c>
      <c r="B311" s="248" t="s">
        <v>87</v>
      </c>
      <c r="C311" s="248"/>
      <c r="D311" s="98">
        <v>40300</v>
      </c>
      <c r="E311" s="99">
        <f>F311-D311</f>
        <v>0</v>
      </c>
      <c r="F311" s="120">
        <v>40300</v>
      </c>
      <c r="G311" s="100">
        <f t="shared" si="30"/>
        <v>100</v>
      </c>
      <c r="H311" s="125"/>
      <c r="I311" s="125"/>
      <c r="J311" s="125"/>
    </row>
    <row r="312" spans="1:7" ht="12">
      <c r="A312" s="69" t="s">
        <v>101</v>
      </c>
      <c r="B312" s="253" t="s">
        <v>102</v>
      </c>
      <c r="C312" s="253"/>
      <c r="D312" s="92">
        <f>SUM(D313)</f>
        <v>85000</v>
      </c>
      <c r="E312" s="92">
        <f>SUM(E313)</f>
        <v>0</v>
      </c>
      <c r="F312" s="92">
        <f>SUM(F313)</f>
        <v>85000</v>
      </c>
      <c r="G312" s="100">
        <f t="shared" si="30"/>
        <v>100</v>
      </c>
    </row>
    <row r="313" spans="1:10" s="136" customFormat="1" ht="12.75">
      <c r="A313" s="115" t="s">
        <v>195</v>
      </c>
      <c r="B313" s="248" t="s">
        <v>196</v>
      </c>
      <c r="C313" s="248"/>
      <c r="D313" s="98">
        <v>85000</v>
      </c>
      <c r="E313" s="99">
        <f>F313-D313</f>
        <v>0</v>
      </c>
      <c r="F313" s="120">
        <v>85000</v>
      </c>
      <c r="G313" s="100">
        <f t="shared" si="30"/>
        <v>100</v>
      </c>
      <c r="H313" s="135"/>
      <c r="I313" s="135"/>
      <c r="J313" s="135"/>
    </row>
    <row r="315" spans="1:10" s="73" customFormat="1" ht="12">
      <c r="A315"/>
      <c r="B315"/>
      <c r="C315" s="5" t="s">
        <v>197</v>
      </c>
      <c r="D315" s="46"/>
      <c r="E315" s="46"/>
      <c r="F315" s="46"/>
      <c r="G315" s="114"/>
      <c r="H315" s="114"/>
      <c r="I315" s="114"/>
      <c r="J315" s="114"/>
    </row>
    <row r="316" spans="1:10" s="73" customFormat="1" ht="12">
      <c r="A316"/>
      <c r="B316" s="152" t="s">
        <v>198</v>
      </c>
      <c r="C316" s="153" t="s">
        <v>199</v>
      </c>
      <c r="D316" s="154">
        <f>SUM(D25+D36+D8+D15+D57+D306)</f>
        <v>1275000</v>
      </c>
      <c r="E316" s="154">
        <f>SUM(E25+E36+E8+E15+E57+E306)</f>
        <v>151300</v>
      </c>
      <c r="F316" s="154">
        <f>SUM(F25+F36+F8+F15+F57+F306)</f>
        <v>1426300</v>
      </c>
      <c r="G316" s="114"/>
      <c r="H316" s="114"/>
      <c r="I316" s="114"/>
      <c r="J316" s="114"/>
    </row>
    <row r="317" spans="1:10" s="73" customFormat="1" ht="12">
      <c r="A317"/>
      <c r="B317" s="152" t="s">
        <v>200</v>
      </c>
      <c r="C317" s="153" t="s">
        <v>201</v>
      </c>
      <c r="D317" s="154">
        <f>SUM(D171+D177+D186)</f>
        <v>320000</v>
      </c>
      <c r="E317" s="154">
        <f>SUM(E171+E177+E186)</f>
        <v>-130000</v>
      </c>
      <c r="F317" s="154">
        <f>SUM(F171+F177+F186)</f>
        <v>190000</v>
      </c>
      <c r="G317" s="114"/>
      <c r="H317" s="114"/>
      <c r="I317" s="114"/>
      <c r="J317" s="114"/>
    </row>
    <row r="318" spans="2:6" ht="12">
      <c r="B318" s="152" t="s">
        <v>202</v>
      </c>
      <c r="C318" s="153" t="s">
        <v>203</v>
      </c>
      <c r="D318" s="154">
        <f>SUM(D73+D123+D160)</f>
        <v>4325000</v>
      </c>
      <c r="E318" s="154">
        <f>SUM(E73+E123+E160)</f>
        <v>-1785000</v>
      </c>
      <c r="F318" s="154">
        <f>SUM(F73+F123+F160)</f>
        <v>2540000</v>
      </c>
    </row>
    <row r="319" spans="2:6" ht="12">
      <c r="B319" s="152" t="s">
        <v>204</v>
      </c>
      <c r="C319" s="153" t="s">
        <v>205</v>
      </c>
      <c r="D319" s="154">
        <f>SUM(D66+D81+D88+D95+D102+D132+D148+D193+D202+D109+D116+D138)</f>
        <v>10870000</v>
      </c>
      <c r="E319" s="154">
        <f>SUM(E66+E81+E88+E95+E102+E132+E148+E193+E202+E109+E116+E138)</f>
        <v>-7310000</v>
      </c>
      <c r="F319" s="154">
        <f>SUM(F66+F81+F88+F95+F102+F132+F148+F193+F202+F109+F116+F138)</f>
        <v>3560000</v>
      </c>
    </row>
    <row r="320" spans="1:10" s="73" customFormat="1" ht="12">
      <c r="A320"/>
      <c r="B320" s="152" t="s">
        <v>206</v>
      </c>
      <c r="C320" s="153" t="s">
        <v>207</v>
      </c>
      <c r="D320" s="154">
        <f>SUM(D248+D260+D267+D276)</f>
        <v>915000</v>
      </c>
      <c r="E320" s="154">
        <f>SUM(E248+E260+E267+E276)</f>
        <v>-415000</v>
      </c>
      <c r="F320" s="154">
        <f>SUM(F248+F260+F267+F276)</f>
        <v>500000</v>
      </c>
      <c r="G320" s="114"/>
      <c r="H320" s="114"/>
      <c r="I320" s="114"/>
      <c r="J320" s="114"/>
    </row>
    <row r="321" spans="1:10" s="73" customFormat="1" ht="12">
      <c r="A321"/>
      <c r="B321" s="152" t="s">
        <v>208</v>
      </c>
      <c r="C321" s="153" t="s">
        <v>209</v>
      </c>
      <c r="D321" s="154">
        <f>D299</f>
        <v>0</v>
      </c>
      <c r="E321" s="154">
        <f>E299</f>
        <v>0</v>
      </c>
      <c r="F321" s="154">
        <f>F299</f>
        <v>0</v>
      </c>
      <c r="G321" s="114"/>
      <c r="H321" s="114"/>
      <c r="I321" s="114"/>
      <c r="J321" s="114"/>
    </row>
    <row r="322" spans="1:10" s="73" customFormat="1" ht="12">
      <c r="A322"/>
      <c r="B322" s="152" t="s">
        <v>210</v>
      </c>
      <c r="C322" s="153" t="s">
        <v>211</v>
      </c>
      <c r="D322" s="154">
        <f>SUM(D292+D283)</f>
        <v>430000</v>
      </c>
      <c r="E322" s="154">
        <f>SUM(E292+E283)</f>
        <v>-309000</v>
      </c>
      <c r="F322" s="154">
        <f>SUM(F292+F283)</f>
        <v>121000</v>
      </c>
      <c r="G322" s="114"/>
      <c r="H322" s="114"/>
      <c r="I322" s="114"/>
      <c r="J322" s="114"/>
    </row>
    <row r="323" spans="1:10" s="108" customFormat="1" ht="13.5">
      <c r="A323"/>
      <c r="B323" s="152" t="s">
        <v>212</v>
      </c>
      <c r="C323" s="153" t="s">
        <v>213</v>
      </c>
      <c r="D323" s="154">
        <f>SUM(D210+D216+D229+D223)</f>
        <v>865000</v>
      </c>
      <c r="E323" s="154">
        <f>SUM(E210+E216+E229+E223)</f>
        <v>-170000</v>
      </c>
      <c r="F323" s="154">
        <f>SUM(F210+F216+F229+F223)</f>
        <v>695000</v>
      </c>
      <c r="G323" s="107"/>
      <c r="H323" s="107"/>
      <c r="I323" s="107"/>
      <c r="J323" s="107"/>
    </row>
    <row r="324" spans="2:6" ht="12">
      <c r="B324" s="153"/>
      <c r="C324" s="153" t="s">
        <v>214</v>
      </c>
      <c r="D324" s="154">
        <f>SUM(D316:D323)</f>
        <v>19000000</v>
      </c>
      <c r="E324" s="154">
        <f>F324-D324</f>
        <v>-9646700</v>
      </c>
      <c r="F324" s="154">
        <v>9353300</v>
      </c>
    </row>
    <row r="325" spans="1:6" ht="12">
      <c r="A325" s="33"/>
      <c r="B325" s="33"/>
      <c r="C325" s="33"/>
      <c r="D325" s="155"/>
      <c r="E325" s="155"/>
      <c r="F325" s="155"/>
    </row>
    <row r="326" spans="1:6" ht="12">
      <c r="A326" s="33"/>
      <c r="B326" s="33"/>
      <c r="C326" s="33"/>
      <c r="D326" s="155"/>
      <c r="E326" s="155"/>
      <c r="F326" s="155"/>
    </row>
    <row r="327" spans="1:6" ht="12">
      <c r="A327" s="33"/>
      <c r="B327" s="33"/>
      <c r="C327" s="33"/>
      <c r="D327" s="155"/>
      <c r="E327" s="155"/>
      <c r="F327" s="155"/>
    </row>
    <row r="328" ht="12">
      <c r="C328" s="5" t="s">
        <v>215</v>
      </c>
    </row>
    <row r="329" spans="1:10" s="73" customFormat="1" ht="12.75" customHeight="1">
      <c r="A329" s="273" t="s">
        <v>216</v>
      </c>
      <c r="B329" s="273"/>
      <c r="C329" s="273"/>
      <c r="D329" s="273"/>
      <c r="E329" s="273"/>
      <c r="F329" s="273"/>
      <c r="G329" s="114"/>
      <c r="H329" s="114"/>
      <c r="I329" s="114"/>
      <c r="J329" s="114"/>
    </row>
    <row r="330" spans="1:10" s="73" customFormat="1" ht="12.75" customHeight="1">
      <c r="A330" s="156"/>
      <c r="B330" s="157"/>
      <c r="C330" s="157"/>
      <c r="D330" s="157"/>
      <c r="E330" s="157"/>
      <c r="F330" s="157"/>
      <c r="G330" s="114"/>
      <c r="H330" s="114"/>
      <c r="I330" s="114"/>
      <c r="J330" s="114"/>
    </row>
    <row r="331" spans="1:10" s="73" customFormat="1" ht="12">
      <c r="A331"/>
      <c r="B331"/>
      <c r="C331"/>
      <c r="D331" s="274" t="s">
        <v>217</v>
      </c>
      <c r="E331" s="274"/>
      <c r="F331" s="274"/>
      <c r="G331" s="114"/>
      <c r="H331" s="114"/>
      <c r="I331" s="114"/>
      <c r="J331" s="114"/>
    </row>
    <row r="332" spans="1:10" s="73" customFormat="1" ht="12">
      <c r="A332"/>
      <c r="B332"/>
      <c r="C332"/>
      <c r="D332" s="218" t="s">
        <v>251</v>
      </c>
      <c r="E332" s="158"/>
      <c r="F332" s="158"/>
      <c r="G332" s="114"/>
      <c r="H332" s="114"/>
      <c r="I332" s="114"/>
      <c r="J332" s="114"/>
    </row>
    <row r="333" spans="1:10" s="73" customFormat="1" ht="12">
      <c r="A333" s="217" t="s">
        <v>254</v>
      </c>
      <c r="B333" s="217"/>
      <c r="C333" s="217"/>
      <c r="D333" s="158"/>
      <c r="E333" s="158"/>
      <c r="F333" s="158"/>
      <c r="G333" s="114"/>
      <c r="H333" s="114"/>
      <c r="I333" s="114"/>
      <c r="J333" s="114"/>
    </row>
    <row r="334" spans="1:10" s="73" customFormat="1" ht="12">
      <c r="A334" s="217" t="s">
        <v>252</v>
      </c>
      <c r="B334" s="217"/>
      <c r="C334" s="217"/>
      <c r="D334" s="158"/>
      <c r="E334" s="158"/>
      <c r="F334" s="158"/>
      <c r="G334" s="114"/>
      <c r="H334" s="114"/>
      <c r="I334" s="114"/>
      <c r="J334" s="114"/>
    </row>
    <row r="335" spans="1:10" s="73" customFormat="1" ht="12">
      <c r="A335" s="217" t="s">
        <v>253</v>
      </c>
      <c r="B335" s="217"/>
      <c r="C335" s="217"/>
      <c r="D335" s="158"/>
      <c r="E335" s="158"/>
      <c r="F335" s="158"/>
      <c r="G335" s="114"/>
      <c r="H335" s="114"/>
      <c r="I335" s="114"/>
      <c r="J335" s="114"/>
    </row>
    <row r="336" spans="1:10" s="73" customFormat="1" ht="12">
      <c r="A336" s="217"/>
      <c r="B336" s="217" t="s">
        <v>255</v>
      </c>
      <c r="C336" s="217"/>
      <c r="D336" s="158"/>
      <c r="E336" s="158"/>
      <c r="F336" s="158"/>
      <c r="G336" s="114"/>
      <c r="H336" s="114"/>
      <c r="I336" s="114"/>
      <c r="J336" s="114"/>
    </row>
    <row r="337" spans="1:10" s="73" customFormat="1" ht="12">
      <c r="A337" s="217"/>
      <c r="B337" s="217" t="s">
        <v>257</v>
      </c>
      <c r="C337" s="217"/>
      <c r="D337" s="158"/>
      <c r="E337" s="158"/>
      <c r="F337" s="158"/>
      <c r="G337" s="114"/>
      <c r="H337" s="114"/>
      <c r="I337" s="114"/>
      <c r="J337" s="114"/>
    </row>
    <row r="338" spans="1:10" s="73" customFormat="1" ht="12">
      <c r="A338" s="217"/>
      <c r="B338" s="217" t="s">
        <v>256</v>
      </c>
      <c r="C338" s="217"/>
      <c r="D338" s="275"/>
      <c r="E338" s="275"/>
      <c r="F338" s="275"/>
      <c r="G338" s="114"/>
      <c r="H338" s="114"/>
      <c r="I338" s="114"/>
      <c r="J338" s="114"/>
    </row>
    <row r="339" spans="1:10" s="73" customFormat="1" ht="12">
      <c r="A339" s="217"/>
      <c r="B339" s="217" t="s">
        <v>258</v>
      </c>
      <c r="C339" s="217"/>
      <c r="D339" s="216"/>
      <c r="E339" s="216"/>
      <c r="F339" s="216"/>
      <c r="G339" s="114"/>
      <c r="H339" s="114"/>
      <c r="I339" s="114"/>
      <c r="J339" s="114"/>
    </row>
    <row r="341" spans="1:10" s="73" customFormat="1" ht="12">
      <c r="A341" s="276" t="s">
        <v>131</v>
      </c>
      <c r="B341" s="276"/>
      <c r="C341" s="276"/>
      <c r="D341" s="159">
        <v>4412000</v>
      </c>
      <c r="E341" s="159">
        <f aca="true" t="shared" si="31" ref="E341:E349">F341-D341</f>
        <v>-2812900</v>
      </c>
      <c r="F341" s="159">
        <v>1599100</v>
      </c>
      <c r="G341" s="125"/>
      <c r="H341" s="125"/>
      <c r="I341" s="125"/>
      <c r="J341" s="125"/>
    </row>
    <row r="342" spans="1:10" s="73" customFormat="1" ht="12">
      <c r="A342" s="276" t="s">
        <v>150</v>
      </c>
      <c r="B342" s="276"/>
      <c r="C342" s="276"/>
      <c r="D342" s="159">
        <v>783000</v>
      </c>
      <c r="E342" s="159">
        <f t="shared" si="31"/>
        <v>237200</v>
      </c>
      <c r="F342" s="159">
        <v>1020200</v>
      </c>
      <c r="G342" s="125"/>
      <c r="H342" s="125"/>
      <c r="I342" s="160"/>
      <c r="J342" s="160"/>
    </row>
    <row r="343" spans="1:10" ht="12">
      <c r="A343" s="276" t="s">
        <v>148</v>
      </c>
      <c r="B343" s="276"/>
      <c r="C343" s="276"/>
      <c r="D343" s="159">
        <f>SUM(D83,D141,D151)</f>
        <v>615000</v>
      </c>
      <c r="E343" s="159">
        <f t="shared" si="31"/>
        <v>299000</v>
      </c>
      <c r="F343" s="159">
        <v>914000</v>
      </c>
      <c r="G343" s="125"/>
      <c r="H343" s="125"/>
      <c r="I343" s="160"/>
      <c r="J343" s="125"/>
    </row>
    <row r="344" spans="1:10" ht="12">
      <c r="A344" s="276" t="s">
        <v>137</v>
      </c>
      <c r="B344" s="276"/>
      <c r="C344" s="276"/>
      <c r="D344" s="159">
        <f>SUM(D28,D39,D59,D75,D104,D111,D119,D150,D173,D188,D195,D204,D212,D219,D225,D231,D269,D278)</f>
        <v>11690000</v>
      </c>
      <c r="E344" s="159">
        <f t="shared" si="31"/>
        <v>-7270000</v>
      </c>
      <c r="F344" s="159">
        <v>4420000</v>
      </c>
      <c r="G344" s="125"/>
      <c r="H344" s="125"/>
      <c r="I344" s="125"/>
      <c r="J344" s="125"/>
    </row>
    <row r="345" spans="1:10" ht="12">
      <c r="A345" s="276" t="s">
        <v>218</v>
      </c>
      <c r="B345" s="276"/>
      <c r="C345" s="276"/>
      <c r="D345" s="159">
        <v>0</v>
      </c>
      <c r="E345" s="159">
        <f t="shared" si="31"/>
        <v>0</v>
      </c>
      <c r="F345" s="159">
        <v>0</v>
      </c>
      <c r="G345" s="125"/>
      <c r="H345" s="125"/>
      <c r="I345" s="125"/>
      <c r="J345" s="125"/>
    </row>
    <row r="346" spans="1:10" ht="12">
      <c r="A346" s="276" t="s">
        <v>219</v>
      </c>
      <c r="B346" s="276"/>
      <c r="C346" s="276"/>
      <c r="D346" s="159">
        <v>0</v>
      </c>
      <c r="E346" s="159">
        <f t="shared" si="31"/>
        <v>0</v>
      </c>
      <c r="F346" s="159">
        <v>0</v>
      </c>
      <c r="G346" s="125"/>
      <c r="H346" s="125"/>
      <c r="I346" s="125"/>
      <c r="J346" s="125"/>
    </row>
    <row r="347" spans="1:10" ht="12">
      <c r="A347" s="276" t="s">
        <v>220</v>
      </c>
      <c r="B347" s="276"/>
      <c r="C347" s="276"/>
      <c r="D347" s="159">
        <v>0</v>
      </c>
      <c r="E347" s="159">
        <f t="shared" si="31"/>
        <v>0</v>
      </c>
      <c r="F347" s="159">
        <v>0</v>
      </c>
      <c r="G347" s="125"/>
      <c r="H347" s="125"/>
      <c r="I347" s="125"/>
      <c r="J347" s="125"/>
    </row>
    <row r="348" spans="1:10" ht="12">
      <c r="A348" s="276" t="s">
        <v>141</v>
      </c>
      <c r="B348" s="276"/>
      <c r="C348" s="276"/>
      <c r="D348" s="159">
        <f>SUM(D60,D76,D98,D127)</f>
        <v>1500000</v>
      </c>
      <c r="E348" s="159">
        <f t="shared" si="31"/>
        <v>-100000</v>
      </c>
      <c r="F348" s="159">
        <v>1400000</v>
      </c>
      <c r="G348" s="125"/>
      <c r="H348" s="125"/>
      <c r="I348" s="125"/>
      <c r="J348" s="125"/>
    </row>
    <row r="349" spans="1:10" ht="12">
      <c r="A349" s="277" t="s">
        <v>214</v>
      </c>
      <c r="B349" s="277"/>
      <c r="C349" s="277"/>
      <c r="D349" s="161">
        <f>SUM(D341:D348)</f>
        <v>19000000</v>
      </c>
      <c r="E349" s="161">
        <f t="shared" si="31"/>
        <v>-9646700</v>
      </c>
      <c r="F349" s="161">
        <f>SUM(F341:F348)</f>
        <v>9353300</v>
      </c>
      <c r="G349" s="125"/>
      <c r="H349" s="125"/>
      <c r="I349" s="125"/>
      <c r="J349" s="125"/>
    </row>
    <row r="355" ht="12.75" customHeight="1"/>
    <row r="361" ht="12.75" customHeight="1"/>
  </sheetData>
  <sheetProtection selectLockedCells="1" selectUnlockedCells="1"/>
  <mergeCells count="325">
    <mergeCell ref="A349:C349"/>
    <mergeCell ref="A343:C343"/>
    <mergeCell ref="A344:C344"/>
    <mergeCell ref="A345:C345"/>
    <mergeCell ref="A346:C346"/>
    <mergeCell ref="A347:C347"/>
    <mergeCell ref="A348:C348"/>
    <mergeCell ref="B313:C313"/>
    <mergeCell ref="A329:F329"/>
    <mergeCell ref="D331:F331"/>
    <mergeCell ref="D338:F338"/>
    <mergeCell ref="A341:C341"/>
    <mergeCell ref="A342:C342"/>
    <mergeCell ref="A307:C307"/>
    <mergeCell ref="A308:C308"/>
    <mergeCell ref="B309:C309"/>
    <mergeCell ref="B310:C310"/>
    <mergeCell ref="B311:C311"/>
    <mergeCell ref="B312:C312"/>
    <mergeCell ref="A301:C301"/>
    <mergeCell ref="B302:C302"/>
    <mergeCell ref="B303:C303"/>
    <mergeCell ref="B304:C304"/>
    <mergeCell ref="A305:C305"/>
    <mergeCell ref="A306:C306"/>
    <mergeCell ref="B295:C295"/>
    <mergeCell ref="B296:C296"/>
    <mergeCell ref="B297:C297"/>
    <mergeCell ref="A298:C298"/>
    <mergeCell ref="A299:C299"/>
    <mergeCell ref="A300:C300"/>
    <mergeCell ref="B289:C289"/>
    <mergeCell ref="B290:C290"/>
    <mergeCell ref="B291:C291"/>
    <mergeCell ref="A292:C292"/>
    <mergeCell ref="A293:C293"/>
    <mergeCell ref="A294:C294"/>
    <mergeCell ref="A283:C283"/>
    <mergeCell ref="A284:C284"/>
    <mergeCell ref="A285:C285"/>
    <mergeCell ref="B286:C286"/>
    <mergeCell ref="B287:C287"/>
    <mergeCell ref="B288:C288"/>
    <mergeCell ref="A277:C277"/>
    <mergeCell ref="A278:C278"/>
    <mergeCell ref="B279:C279"/>
    <mergeCell ref="B280:C280"/>
    <mergeCell ref="B281:C281"/>
    <mergeCell ref="A282:C282"/>
    <mergeCell ref="B271:C271"/>
    <mergeCell ref="B272:C272"/>
    <mergeCell ref="B273:C273"/>
    <mergeCell ref="B274:C274"/>
    <mergeCell ref="B275:C275"/>
    <mergeCell ref="A276:C276"/>
    <mergeCell ref="B265:C265"/>
    <mergeCell ref="A266:C266"/>
    <mergeCell ref="A267:C267"/>
    <mergeCell ref="A268:C268"/>
    <mergeCell ref="A269:C269"/>
    <mergeCell ref="A270:C270"/>
    <mergeCell ref="B259:C259"/>
    <mergeCell ref="A260:C260"/>
    <mergeCell ref="A261:C261"/>
    <mergeCell ref="A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A247:C247"/>
    <mergeCell ref="A248:C248"/>
    <mergeCell ref="A249:C249"/>
    <mergeCell ref="A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A235:C235"/>
    <mergeCell ref="A236:C236"/>
    <mergeCell ref="A237:C237"/>
    <mergeCell ref="B238:C238"/>
    <mergeCell ref="B239:C239"/>
    <mergeCell ref="B240:C240"/>
    <mergeCell ref="A229:C229"/>
    <mergeCell ref="A230:C230"/>
    <mergeCell ref="A231:C231"/>
    <mergeCell ref="B232:C232"/>
    <mergeCell ref="B233:C233"/>
    <mergeCell ref="B234:C234"/>
    <mergeCell ref="A223:C223"/>
    <mergeCell ref="A224:C224"/>
    <mergeCell ref="A225:C225"/>
    <mergeCell ref="B226:C226"/>
    <mergeCell ref="B227:C227"/>
    <mergeCell ref="B228:C228"/>
    <mergeCell ref="A217:C217"/>
    <mergeCell ref="A218:C218"/>
    <mergeCell ref="A219:C219"/>
    <mergeCell ref="B220:C220"/>
    <mergeCell ref="B221:C221"/>
    <mergeCell ref="B222:C222"/>
    <mergeCell ref="A211:C211"/>
    <mergeCell ref="A212:C212"/>
    <mergeCell ref="B213:C213"/>
    <mergeCell ref="B214:C214"/>
    <mergeCell ref="B215:C215"/>
    <mergeCell ref="A216:C216"/>
    <mergeCell ref="B205:C205"/>
    <mergeCell ref="B206:C206"/>
    <mergeCell ref="B207:C207"/>
    <mergeCell ref="B208:C208"/>
    <mergeCell ref="A209:C209"/>
    <mergeCell ref="A210:C210"/>
    <mergeCell ref="B199:C199"/>
    <mergeCell ref="B200:C200"/>
    <mergeCell ref="B201:C201"/>
    <mergeCell ref="A202:C202"/>
    <mergeCell ref="A203:C203"/>
    <mergeCell ref="A204:C204"/>
    <mergeCell ref="A193:C193"/>
    <mergeCell ref="A194:C194"/>
    <mergeCell ref="A195:C195"/>
    <mergeCell ref="B196:C196"/>
    <mergeCell ref="B197:C197"/>
    <mergeCell ref="B198:C198"/>
    <mergeCell ref="A187:C187"/>
    <mergeCell ref="A188:C188"/>
    <mergeCell ref="B189:C189"/>
    <mergeCell ref="B190:C190"/>
    <mergeCell ref="B191:C191"/>
    <mergeCell ref="A192:C192"/>
    <mergeCell ref="B181:C181"/>
    <mergeCell ref="B182:C182"/>
    <mergeCell ref="B183:C183"/>
    <mergeCell ref="B184:C184"/>
    <mergeCell ref="B185:C185"/>
    <mergeCell ref="A186:C186"/>
    <mergeCell ref="B175:C175"/>
    <mergeCell ref="B176:C176"/>
    <mergeCell ref="A177:C177"/>
    <mergeCell ref="A178:C178"/>
    <mergeCell ref="A179:C179"/>
    <mergeCell ref="B180:C180"/>
    <mergeCell ref="B169:C169"/>
    <mergeCell ref="A170:C170"/>
    <mergeCell ref="A171:C171"/>
    <mergeCell ref="A172:C172"/>
    <mergeCell ref="A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A160:C160"/>
    <mergeCell ref="A161:C161"/>
    <mergeCell ref="A162:C162"/>
    <mergeCell ref="A151:C151"/>
    <mergeCell ref="B152:C152"/>
    <mergeCell ref="B153:C153"/>
    <mergeCell ref="B154:C154"/>
    <mergeCell ref="B155:C155"/>
    <mergeCell ref="B156:C156"/>
    <mergeCell ref="B145:C145"/>
    <mergeCell ref="B146:C146"/>
    <mergeCell ref="A147:C147"/>
    <mergeCell ref="A148:C148"/>
    <mergeCell ref="A149:C149"/>
    <mergeCell ref="A150:C150"/>
    <mergeCell ref="A139:C139"/>
    <mergeCell ref="A140:C140"/>
    <mergeCell ref="A141:C141"/>
    <mergeCell ref="B142:C142"/>
    <mergeCell ref="B143:C143"/>
    <mergeCell ref="B144:C144"/>
    <mergeCell ref="A133:C133"/>
    <mergeCell ref="A134:C134"/>
    <mergeCell ref="B135:C135"/>
    <mergeCell ref="B136:C136"/>
    <mergeCell ref="B137:C137"/>
    <mergeCell ref="A138:C138"/>
    <mergeCell ref="A127:C127"/>
    <mergeCell ref="B128:C128"/>
    <mergeCell ref="B129:C129"/>
    <mergeCell ref="B130:C130"/>
    <mergeCell ref="B131:C131"/>
    <mergeCell ref="A132:C132"/>
    <mergeCell ref="B121:C121"/>
    <mergeCell ref="B122:C122"/>
    <mergeCell ref="A123:C123"/>
    <mergeCell ref="A124:C124"/>
    <mergeCell ref="A125:C125"/>
    <mergeCell ref="A126:C126"/>
    <mergeCell ref="B115:C115"/>
    <mergeCell ref="A116:C116"/>
    <mergeCell ref="A117:C117"/>
    <mergeCell ref="A118:C118"/>
    <mergeCell ref="A119:C119"/>
    <mergeCell ref="B120:C120"/>
    <mergeCell ref="A109:C109"/>
    <mergeCell ref="A110:C110"/>
    <mergeCell ref="A111:C111"/>
    <mergeCell ref="B112:C112"/>
    <mergeCell ref="B113:C113"/>
    <mergeCell ref="B114:C114"/>
    <mergeCell ref="A103:C103"/>
    <mergeCell ref="A104:C104"/>
    <mergeCell ref="A105:C105"/>
    <mergeCell ref="B106:C106"/>
    <mergeCell ref="B107:C107"/>
    <mergeCell ref="B108:C108"/>
    <mergeCell ref="A97:C97"/>
    <mergeCell ref="A98:C98"/>
    <mergeCell ref="B99:C99"/>
    <mergeCell ref="B100:C100"/>
    <mergeCell ref="B101:C101"/>
    <mergeCell ref="A102:C102"/>
    <mergeCell ref="B91:C91"/>
    <mergeCell ref="B92:C92"/>
    <mergeCell ref="B93:C93"/>
    <mergeCell ref="B94:C94"/>
    <mergeCell ref="A95:C95"/>
    <mergeCell ref="A96:C96"/>
    <mergeCell ref="B85:C85"/>
    <mergeCell ref="B86:C86"/>
    <mergeCell ref="B87:C87"/>
    <mergeCell ref="A88:C88"/>
    <mergeCell ref="A89:C89"/>
    <mergeCell ref="A90:C90"/>
    <mergeCell ref="B79:C79"/>
    <mergeCell ref="B80:C80"/>
    <mergeCell ref="A81:C81"/>
    <mergeCell ref="A82:C82"/>
    <mergeCell ref="A83:C83"/>
    <mergeCell ref="B84:C84"/>
    <mergeCell ref="A73:C73"/>
    <mergeCell ref="A74:C74"/>
    <mergeCell ref="A75:C75"/>
    <mergeCell ref="A76:C76"/>
    <mergeCell ref="B77:C77"/>
    <mergeCell ref="B78:C78"/>
    <mergeCell ref="A67:C67"/>
    <mergeCell ref="A68:C68"/>
    <mergeCell ref="B69:C69"/>
    <mergeCell ref="B70:C70"/>
    <mergeCell ref="B71:C71"/>
    <mergeCell ref="B72:C72"/>
    <mergeCell ref="B61:C61"/>
    <mergeCell ref="B62:C62"/>
    <mergeCell ref="B63:C63"/>
    <mergeCell ref="B64:C64"/>
    <mergeCell ref="A65:C65"/>
    <mergeCell ref="A66:C66"/>
    <mergeCell ref="B55:C55"/>
    <mergeCell ref="B56:C56"/>
    <mergeCell ref="A57:C57"/>
    <mergeCell ref="A58:C58"/>
    <mergeCell ref="A59:C59"/>
    <mergeCell ref="A60:C60"/>
    <mergeCell ref="A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A47:C47"/>
    <mergeCell ref="A48:C48"/>
    <mergeCell ref="A37:C37"/>
    <mergeCell ref="A38:C38"/>
    <mergeCell ref="A39:C39"/>
    <mergeCell ref="B40:C40"/>
    <mergeCell ref="B41:C41"/>
    <mergeCell ref="B42:C42"/>
    <mergeCell ref="B31:C31"/>
    <mergeCell ref="B32:C32"/>
    <mergeCell ref="B33:C33"/>
    <mergeCell ref="B34:C34"/>
    <mergeCell ref="B35:C35"/>
    <mergeCell ref="A36:C36"/>
    <mergeCell ref="A25:C25"/>
    <mergeCell ref="A26:C26"/>
    <mergeCell ref="A27:C27"/>
    <mergeCell ref="A28:C28"/>
    <mergeCell ref="B29:C29"/>
    <mergeCell ref="B30:C30"/>
    <mergeCell ref="B19:C19"/>
    <mergeCell ref="B20:C20"/>
    <mergeCell ref="B21:C21"/>
    <mergeCell ref="A22:C22"/>
    <mergeCell ref="B23:C23"/>
    <mergeCell ref="A24:C24"/>
    <mergeCell ref="B13:C13"/>
    <mergeCell ref="B14:C14"/>
    <mergeCell ref="A15:C15"/>
    <mergeCell ref="A16:C16"/>
    <mergeCell ref="A17:C17"/>
    <mergeCell ref="B18:C18"/>
    <mergeCell ref="A7:C7"/>
    <mergeCell ref="A8:C8"/>
    <mergeCell ref="A9:C9"/>
    <mergeCell ref="A10:C10"/>
    <mergeCell ref="B11:C11"/>
    <mergeCell ref="B12:C12"/>
    <mergeCell ref="A1:F1"/>
    <mergeCell ref="A2:F2"/>
    <mergeCell ref="B3:C3"/>
    <mergeCell ref="A4:C4"/>
    <mergeCell ref="A5:C5"/>
    <mergeCell ref="B6:C6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 r:id="rId1"/>
  <headerFooter alignWithMargins="0">
    <oddHeader>&amp;C&amp;"MS Sans Serif,Bold"&amp;12REBALANS PRORAČUNA OPĆINE VRBJE ZA 2020.
II. POSEBNI DIO&amp;RSTRANA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35" sqref="C35"/>
    </sheetView>
  </sheetViews>
  <sheetFormatPr defaultColWidth="11.57421875" defaultRowHeight="12.75"/>
  <cols>
    <col min="1" max="1" width="6.8515625" style="0" customWidth="1"/>
    <col min="2" max="2" width="35.421875" style="0" customWidth="1"/>
    <col min="3" max="4" width="13.140625" style="0" customWidth="1"/>
    <col min="5" max="5" width="14.28125" style="0" customWidth="1"/>
    <col min="6" max="6" width="6.7109375" style="0" customWidth="1"/>
  </cols>
  <sheetData>
    <row r="1" spans="1:6" ht="20.25">
      <c r="A1" s="162" t="s">
        <v>0</v>
      </c>
      <c r="B1" s="163"/>
      <c r="C1" s="278"/>
      <c r="D1" s="278"/>
      <c r="E1" s="278"/>
      <c r="F1" s="163"/>
    </row>
    <row r="2" spans="1:6" ht="20.25">
      <c r="A2" s="279" t="s">
        <v>221</v>
      </c>
      <c r="B2" s="279"/>
      <c r="C2" s="279"/>
      <c r="D2" s="279"/>
      <c r="E2" s="279"/>
      <c r="F2" s="279"/>
    </row>
    <row r="3" spans="1:6" ht="15">
      <c r="A3" s="280" t="s">
        <v>222</v>
      </c>
      <c r="B3" s="280"/>
      <c r="C3" s="280"/>
      <c r="D3" s="280"/>
      <c r="E3" s="280"/>
      <c r="F3" s="280"/>
    </row>
    <row r="4" spans="1:6" ht="15">
      <c r="A4" s="281" t="s">
        <v>223</v>
      </c>
      <c r="B4" s="281"/>
      <c r="C4" s="281"/>
      <c r="D4" s="281"/>
      <c r="E4" s="281"/>
      <c r="F4" s="281"/>
    </row>
    <row r="5" spans="1:6" ht="15">
      <c r="A5" s="281" t="s">
        <v>224</v>
      </c>
      <c r="B5" s="281"/>
      <c r="C5" s="281"/>
      <c r="D5" s="281"/>
      <c r="E5" s="281"/>
      <c r="F5" s="281"/>
    </row>
    <row r="6" spans="1:6" ht="22.5">
      <c r="A6" s="164" t="s">
        <v>225</v>
      </c>
      <c r="B6" s="165" t="s">
        <v>226</v>
      </c>
      <c r="C6" s="166" t="s">
        <v>227</v>
      </c>
      <c r="D6" s="166" t="s">
        <v>7</v>
      </c>
      <c r="E6" s="166" t="s">
        <v>228</v>
      </c>
      <c r="F6" s="167" t="s">
        <v>229</v>
      </c>
    </row>
    <row r="7" spans="1:6" ht="12.75" customHeight="1">
      <c r="A7" s="282" t="s">
        <v>230</v>
      </c>
      <c r="B7" s="282"/>
      <c r="C7" s="168" t="s">
        <v>231</v>
      </c>
      <c r="D7" s="168" t="s">
        <v>232</v>
      </c>
      <c r="E7" s="168" t="s">
        <v>233</v>
      </c>
      <c r="F7" s="169" t="s">
        <v>234</v>
      </c>
    </row>
    <row r="8" spans="1:6" ht="12.75">
      <c r="A8" s="170" t="s">
        <v>235</v>
      </c>
      <c r="B8" s="171"/>
      <c r="C8" s="172">
        <f>SUM(C9+C11)</f>
        <v>19000000</v>
      </c>
      <c r="D8" s="172">
        <f>E8-C8</f>
        <v>-9646700</v>
      </c>
      <c r="E8" s="172">
        <f>SUM(E9+E11)</f>
        <v>9353300</v>
      </c>
      <c r="F8" s="173">
        <f>E8/C8*100</f>
        <v>49.2278947368421</v>
      </c>
    </row>
    <row r="9" spans="1:6" ht="12.75">
      <c r="A9" s="174" t="s">
        <v>236</v>
      </c>
      <c r="B9" s="171"/>
      <c r="C9" s="175">
        <f>C10</f>
        <v>210500</v>
      </c>
      <c r="D9" s="172">
        <f>E9-C9</f>
        <v>-130500</v>
      </c>
      <c r="E9" s="175">
        <f>E10</f>
        <v>80000</v>
      </c>
      <c r="F9" s="173">
        <f>E9/C9*100</f>
        <v>38.00475059382423</v>
      </c>
    </row>
    <row r="10" spans="1:6" ht="12.75">
      <c r="A10" s="176" t="s">
        <v>237</v>
      </c>
      <c r="B10" s="171"/>
      <c r="C10" s="177">
        <f>Proračun_posebni_dio!D5</f>
        <v>210500</v>
      </c>
      <c r="D10" s="178">
        <f>E10-C10</f>
        <v>-130500</v>
      </c>
      <c r="E10" s="177">
        <f>Proračun_posebni_dio!F5</f>
        <v>80000</v>
      </c>
      <c r="F10" s="179">
        <f>E10/C10*100</f>
        <v>38.00475059382423</v>
      </c>
    </row>
    <row r="11" spans="1:6" ht="12.75">
      <c r="A11" s="174" t="s">
        <v>238</v>
      </c>
      <c r="B11" s="180"/>
      <c r="C11" s="181">
        <f>C12</f>
        <v>18789500</v>
      </c>
      <c r="D11" s="172">
        <f>E11-C11</f>
        <v>-9516200</v>
      </c>
      <c r="E11" s="181">
        <f>E12</f>
        <v>9273300</v>
      </c>
      <c r="F11" s="173">
        <f>E11/C11*100</f>
        <v>49.35362835626281</v>
      </c>
    </row>
    <row r="12" spans="1:6" ht="12.75">
      <c r="A12" s="176" t="s">
        <v>239</v>
      </c>
      <c r="B12" s="180"/>
      <c r="C12" s="182">
        <f>Proračun_posebni_dio!D22</f>
        <v>18789500</v>
      </c>
      <c r="D12" s="178">
        <f>E12-C12</f>
        <v>-9516200</v>
      </c>
      <c r="E12" s="182">
        <f>Proračun_posebni_dio!F22</f>
        <v>9273300</v>
      </c>
      <c r="F12" s="179">
        <f>E12/C12*100</f>
        <v>49.35362835626281</v>
      </c>
    </row>
  </sheetData>
  <sheetProtection selectLockedCells="1" selectUnlockedCells="1"/>
  <mergeCells count="6">
    <mergeCell ref="C1:E1"/>
    <mergeCell ref="A2:F2"/>
    <mergeCell ref="A3:F3"/>
    <mergeCell ref="A4:F4"/>
    <mergeCell ref="A5:F5"/>
    <mergeCell ref="A7:B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39" sqref="B39"/>
    </sheetView>
  </sheetViews>
  <sheetFormatPr defaultColWidth="11.57421875" defaultRowHeight="12.75"/>
  <cols>
    <col min="1" max="1" width="5.421875" style="0" customWidth="1"/>
    <col min="2" max="2" width="41.7109375" style="0" customWidth="1"/>
    <col min="3" max="3" width="14.28125" style="0" customWidth="1"/>
    <col min="4" max="4" width="15.00390625" style="0" customWidth="1"/>
    <col min="5" max="5" width="13.421875" style="0" customWidth="1"/>
    <col min="6" max="6" width="8.7109375" style="0" customWidth="1"/>
  </cols>
  <sheetData>
    <row r="1" spans="1:6" ht="20.25">
      <c r="A1" s="162" t="s">
        <v>0</v>
      </c>
      <c r="B1" s="163"/>
      <c r="C1" s="283"/>
      <c r="D1" s="283"/>
      <c r="E1" s="283"/>
      <c r="F1" s="163"/>
    </row>
    <row r="2" spans="1:6" ht="20.25">
      <c r="A2" s="279" t="s">
        <v>221</v>
      </c>
      <c r="B2" s="279"/>
      <c r="C2" s="279"/>
      <c r="D2" s="279"/>
      <c r="E2" s="279"/>
      <c r="F2" s="279"/>
    </row>
    <row r="3" spans="1:6" ht="15">
      <c r="A3" s="280" t="s">
        <v>240</v>
      </c>
      <c r="B3" s="280"/>
      <c r="C3" s="280"/>
      <c r="D3" s="280"/>
      <c r="E3" s="280"/>
      <c r="F3" s="280"/>
    </row>
    <row r="4" spans="1:6" ht="15">
      <c r="A4" s="281" t="s">
        <v>241</v>
      </c>
      <c r="B4" s="281"/>
      <c r="C4" s="281"/>
      <c r="D4" s="281"/>
      <c r="E4" s="281"/>
      <c r="F4" s="281"/>
    </row>
    <row r="5" spans="1:6" ht="15">
      <c r="A5" s="281" t="s">
        <v>242</v>
      </c>
      <c r="B5" s="281"/>
      <c r="C5" s="281"/>
      <c r="D5" s="281"/>
      <c r="E5" s="281"/>
      <c r="F5" s="281"/>
    </row>
    <row r="6" spans="1:6" ht="28.5">
      <c r="A6" s="164" t="s">
        <v>225</v>
      </c>
      <c r="B6" s="165" t="s">
        <v>226</v>
      </c>
      <c r="C6" s="183" t="s">
        <v>243</v>
      </c>
      <c r="D6" s="166" t="s">
        <v>7</v>
      </c>
      <c r="E6" s="166" t="s">
        <v>8</v>
      </c>
      <c r="F6" s="167" t="s">
        <v>229</v>
      </c>
    </row>
    <row r="7" spans="1:6" ht="12.75" customHeight="1">
      <c r="A7" s="282" t="s">
        <v>230</v>
      </c>
      <c r="B7" s="282"/>
      <c r="C7" s="168" t="s">
        <v>231</v>
      </c>
      <c r="D7" s="168" t="s">
        <v>232</v>
      </c>
      <c r="E7" s="168" t="s">
        <v>233</v>
      </c>
      <c r="F7" s="169" t="s">
        <v>234</v>
      </c>
    </row>
    <row r="8" spans="1:6" ht="12.75">
      <c r="A8" s="170" t="s">
        <v>235</v>
      </c>
      <c r="B8" s="171"/>
      <c r="C8" s="184">
        <f>SUM(C9+C14)</f>
        <v>19000000</v>
      </c>
      <c r="D8" s="184">
        <f>E8-C8</f>
        <v>-9646700</v>
      </c>
      <c r="E8" s="184">
        <f>SUM(E9+E14)</f>
        <v>9353300</v>
      </c>
      <c r="F8" s="173">
        <f aca="true" t="shared" si="0" ref="F8:F25">SUM(E8/C8)*100</f>
        <v>49.2278947368421</v>
      </c>
    </row>
    <row r="9" spans="1:6" ht="12.75">
      <c r="A9" s="174" t="s">
        <v>236</v>
      </c>
      <c r="B9" s="171"/>
      <c r="C9" s="185">
        <f>C10</f>
        <v>210500</v>
      </c>
      <c r="D9" s="184">
        <f>E9-C9</f>
        <v>-130500</v>
      </c>
      <c r="E9" s="185">
        <f>E10</f>
        <v>80000</v>
      </c>
      <c r="F9" s="173">
        <f t="shared" si="0"/>
        <v>38.00475059382423</v>
      </c>
    </row>
    <row r="10" spans="1:6" ht="12.75">
      <c r="A10" s="176" t="s">
        <v>237</v>
      </c>
      <c r="B10" s="171"/>
      <c r="C10" s="186">
        <f>C11</f>
        <v>210500</v>
      </c>
      <c r="D10" s="186">
        <f>D11</f>
        <v>-130500</v>
      </c>
      <c r="E10" s="186">
        <f>E11</f>
        <v>80000</v>
      </c>
      <c r="F10" s="179">
        <f t="shared" si="0"/>
        <v>38.00475059382423</v>
      </c>
    </row>
    <row r="11" spans="1:6" ht="12.75">
      <c r="A11" s="187">
        <v>3</v>
      </c>
      <c r="B11" s="188" t="s">
        <v>13</v>
      </c>
      <c r="C11" s="185">
        <f>SUM(C12:C13)</f>
        <v>210500</v>
      </c>
      <c r="D11" s="184">
        <f>E11-C11</f>
        <v>-130500</v>
      </c>
      <c r="E11" s="185">
        <f>SUM(E12:E13)</f>
        <v>80000</v>
      </c>
      <c r="F11" s="173">
        <f t="shared" si="0"/>
        <v>38.00475059382423</v>
      </c>
    </row>
    <row r="12" spans="1:6" ht="12.75">
      <c r="A12" s="189">
        <v>32</v>
      </c>
      <c r="B12" s="190" t="s">
        <v>79</v>
      </c>
      <c r="C12" s="186">
        <f>Proračun_posebni_dio!D12</f>
        <v>200500</v>
      </c>
      <c r="D12" s="186">
        <f>Proračun_posebni_dio!E12</f>
        <v>-130500</v>
      </c>
      <c r="E12" s="186">
        <f>Proračun_posebni_dio!F12</f>
        <v>70000</v>
      </c>
      <c r="F12" s="179">
        <f t="shared" si="0"/>
        <v>34.91271820448878</v>
      </c>
    </row>
    <row r="13" spans="1:6" ht="12.75">
      <c r="A13" s="189">
        <v>38</v>
      </c>
      <c r="B13" s="190" t="s">
        <v>102</v>
      </c>
      <c r="C13" s="186">
        <f>Proračun_posebni_dio!D19</f>
        <v>10000</v>
      </c>
      <c r="D13" s="186">
        <f>Proračun_posebni_dio!E19</f>
        <v>0</v>
      </c>
      <c r="E13" s="186">
        <f>Proračun_posebni_dio!F19</f>
        <v>10000</v>
      </c>
      <c r="F13" s="179">
        <f t="shared" si="0"/>
        <v>100</v>
      </c>
    </row>
    <row r="14" spans="1:6" ht="12.75">
      <c r="A14" s="174" t="s">
        <v>238</v>
      </c>
      <c r="B14" s="180"/>
      <c r="C14" s="191">
        <f>C15</f>
        <v>18789500</v>
      </c>
      <c r="D14" s="172">
        <f>E14-C14</f>
        <v>-9516200</v>
      </c>
      <c r="E14" s="191">
        <f>E15</f>
        <v>9273300</v>
      </c>
      <c r="F14" s="173">
        <f t="shared" si="0"/>
        <v>49.35362835626281</v>
      </c>
    </row>
    <row r="15" spans="1:6" ht="12.75">
      <c r="A15" s="176" t="s">
        <v>239</v>
      </c>
      <c r="B15" s="180"/>
      <c r="C15" s="192">
        <f>C16+C23</f>
        <v>18789500</v>
      </c>
      <c r="D15" s="192">
        <f>D16+D23</f>
        <v>-9516200</v>
      </c>
      <c r="E15" s="192">
        <f>E16+E23</f>
        <v>9273300</v>
      </c>
      <c r="F15" s="179">
        <f t="shared" si="0"/>
        <v>49.35362835626281</v>
      </c>
    </row>
    <row r="16" spans="1:6" ht="12.75">
      <c r="A16" s="187">
        <v>3</v>
      </c>
      <c r="B16" s="193" t="s">
        <v>13</v>
      </c>
      <c r="C16" s="191">
        <f>SUM(C17:C22)</f>
        <v>4984500</v>
      </c>
      <c r="D16" s="172">
        <f>E16-C16</f>
        <v>-321200</v>
      </c>
      <c r="E16" s="191">
        <f>SUM(E17:E22)</f>
        <v>4663300</v>
      </c>
      <c r="F16" s="173">
        <f t="shared" si="0"/>
        <v>93.5560236733875</v>
      </c>
    </row>
    <row r="17" spans="1:6" ht="12.75">
      <c r="A17" s="194">
        <v>31</v>
      </c>
      <c r="B17" s="195" t="s">
        <v>71</v>
      </c>
      <c r="C17" s="192">
        <f>Proračun_posebni_dio!D30+Proračun_posebni_dio!D51+Proračun_posebni_dio!D239</f>
        <v>660000</v>
      </c>
      <c r="D17" s="192">
        <f>Proračun_posebni_dio!E30+Proračun_posebni_dio!E51+Proračun_posebni_dio!E239</f>
        <v>-49000</v>
      </c>
      <c r="E17" s="192">
        <f>Proračun_posebni_dio!F30+Proračun_posebni_dio!F51+Proračun_posebni_dio!F239</f>
        <v>616000</v>
      </c>
      <c r="F17" s="179">
        <f t="shared" si="0"/>
        <v>93.33333333333333</v>
      </c>
    </row>
    <row r="18" spans="1:6" ht="12.75">
      <c r="A18" s="194">
        <v>32</v>
      </c>
      <c r="B18" s="195" t="s">
        <v>79</v>
      </c>
      <c r="C18" s="196">
        <f>Proračun_posebni_dio!D34+Proračun_posebni_dio!D41+Proračun_posebni_dio!D55+Proračun_posebni_dio!D70+Proračun_posebni_dio!D78+Proračun_posebni_dio!D85+Proračun_posebni_dio!D92+Proračun_posebni_dio!D100+Proračun_posebni_dio!D136+Proračun_posebni_dio!D153+Proračun_posebni_dio!D164+Proračun_posebni_dio!D175+Proračun_posebni_dio!D181+Proračun_posebni_dio!D197+Proračun_posebni_dio!D243+Proračun_posebni_dio!D252+Proračun_posebni_dio!D272+Proračun_posebni_dio!D287+Proračun_posebni_dio!D310</f>
        <v>2707500</v>
      </c>
      <c r="D18" s="196">
        <f>Proračun_posebni_dio!E34+Proračun_posebni_dio!E41+Proračun_posebni_dio!E55+Proračun_posebni_dio!E70+Proračun_posebni_dio!E78+Proračun_posebni_dio!E85+Proračun_posebni_dio!E92+Proračun_posebni_dio!E100+Proračun_posebni_dio!E136+Proračun_posebni_dio!E153+Proračun_posebni_dio!E164+Proračun_posebni_dio!E175+Proračun_posebni_dio!E181+Proračun_posebni_dio!E197+Proračun_posebni_dio!E243+Proračun_posebni_dio!E252+Proračun_posebni_dio!E272+Proračun_posebni_dio!E287+Proračun_posebni_dio!E310</f>
        <v>72800</v>
      </c>
      <c r="E18" s="196">
        <f>Proračun_posebni_dio!F34+Proračun_posebni_dio!F41+Proračun_posebni_dio!F55+Proračun_posebni_dio!F70+Proračun_posebni_dio!F78+Proračun_posebni_dio!F85+Proračun_posebni_dio!F92+Proračun_posebni_dio!F100+Proračun_posebni_dio!F136+Proračun_posebni_dio!F153+Proračun_posebni_dio!F164+Proračun_posebni_dio!F175+Proračun_posebni_dio!F181+Proračun_posebni_dio!F197+Proračun_posebni_dio!F243+Proračun_posebni_dio!F252+Proračun_posebni_dio!F272+Proračun_posebni_dio!F287+Proračun_posebni_dio!F310</f>
        <v>2780300</v>
      </c>
      <c r="F18" s="179">
        <f t="shared" si="0"/>
        <v>102.6888273314866</v>
      </c>
    </row>
    <row r="19" spans="1:6" ht="12.75">
      <c r="A19" s="194">
        <v>34</v>
      </c>
      <c r="B19" s="195" t="s">
        <v>244</v>
      </c>
      <c r="C19" s="196">
        <f>Proračun_posebni_dio!D45+Proračun_posebni_dio!D166+Proračun_posebni_dio!D256</f>
        <v>32000</v>
      </c>
      <c r="D19" s="196">
        <f>Proračun_posebni_dio!E45+Proračun_posebni_dio!E166+Proračun_posebni_dio!E256</f>
        <v>-20000</v>
      </c>
      <c r="E19" s="196">
        <f>Proračun_posebni_dio!F45+Proračun_posebni_dio!F166+Proračun_posebni_dio!F256</f>
        <v>12000</v>
      </c>
      <c r="F19" s="179">
        <f t="shared" si="0"/>
        <v>37.5</v>
      </c>
    </row>
    <row r="20" spans="1:6" ht="12.75">
      <c r="A20" s="194">
        <v>36</v>
      </c>
      <c r="B20" s="197" t="s">
        <v>245</v>
      </c>
      <c r="C20" s="196">
        <f>Proračun_posebni_dio!D155+Proračun_posebni_dio!D200+Proračun_posebni_dio!D290+Proračun_posebni_dio!D303</f>
        <v>360000</v>
      </c>
      <c r="D20" s="196">
        <f>Proračun_posebni_dio!E155+Proračun_posebni_dio!E200+Proračun_posebni_dio!E290+Proračun_posebni_dio!E303</f>
        <v>-285000</v>
      </c>
      <c r="E20" s="196">
        <f>Proračun_posebni_dio!F155+Proračun_posebni_dio!F200+Proračun_posebni_dio!F290+Proračun_posebni_dio!F303</f>
        <v>75000</v>
      </c>
      <c r="F20" s="179">
        <f t="shared" si="0"/>
        <v>20.833333333333336</v>
      </c>
    </row>
    <row r="21" spans="1:6" ht="12.75">
      <c r="A21" s="194">
        <v>37</v>
      </c>
      <c r="B21" s="197" t="s">
        <v>246</v>
      </c>
      <c r="C21" s="196">
        <f>Proračun_posebni_dio!D168+Proračun_posebni_dio!D214+Proračun_posebni_dio!D221+Proračun_posebni_dio!D227</f>
        <v>630000</v>
      </c>
      <c r="D21" s="196">
        <f>Proračun_posebni_dio!E168+Proračun_posebni_dio!E214+Proračun_posebni_dio!E221+Proračun_posebni_dio!E227</f>
        <v>50000</v>
      </c>
      <c r="E21" s="196">
        <f>Proračun_posebni_dio!F168+Proračun_posebni_dio!F214+Proračun_posebni_dio!F221+Proračun_posebni_dio!F227</f>
        <v>680000</v>
      </c>
      <c r="F21" s="179">
        <f t="shared" si="0"/>
        <v>107.93650793650794</v>
      </c>
    </row>
    <row r="22" spans="1:6" ht="12.75">
      <c r="A22" s="194">
        <v>38</v>
      </c>
      <c r="B22" s="195" t="s">
        <v>102</v>
      </c>
      <c r="C22" s="196">
        <f>Proračun_posebni_dio!D184+Proračun_posebni_dio!D190+Proračun_posebni_dio!D233+Proračun_posebni_dio!D258+Proračun_posebni_dio!D274+Proračun_posebni_dio!D312</f>
        <v>595000</v>
      </c>
      <c r="D22" s="196">
        <f>Proračun_posebni_dio!E184+Proračun_posebni_dio!E190+Proračun_posebni_dio!E233+Proračun_posebni_dio!E258+Proračun_posebni_dio!E274+Proračun_posebni_dio!E312</f>
        <v>-95000</v>
      </c>
      <c r="E22" s="196">
        <f>Proračun_posebni_dio!F184+Proračun_posebni_dio!F190+Proračun_posebni_dio!F233+Proračun_posebni_dio!F258+Proračun_posebni_dio!F274+Proračun_posebni_dio!F312</f>
        <v>500000</v>
      </c>
      <c r="F22" s="179">
        <f t="shared" si="0"/>
        <v>84.03361344537815</v>
      </c>
    </row>
    <row r="23" spans="1:6" ht="12.75">
      <c r="A23" s="198">
        <v>4</v>
      </c>
      <c r="B23" s="199" t="s">
        <v>247</v>
      </c>
      <c r="C23" s="200">
        <f>SUM(C24:C25)</f>
        <v>13805000</v>
      </c>
      <c r="D23" s="172">
        <f>E23-C23</f>
        <v>-9195000</v>
      </c>
      <c r="E23" s="200">
        <f>SUM(E24:E25)</f>
        <v>4610000</v>
      </c>
      <c r="F23" s="173">
        <f t="shared" si="0"/>
        <v>33.393697935530604</v>
      </c>
    </row>
    <row r="24" spans="1:6" ht="12.75">
      <c r="A24" s="194">
        <v>42</v>
      </c>
      <c r="B24" s="197" t="s">
        <v>248</v>
      </c>
      <c r="C24" s="196">
        <f>Proračun_opći_dio!C48</f>
        <v>5500000</v>
      </c>
      <c r="D24" s="196">
        <f>Proračun_opći_dio!D48</f>
        <v>-2440000</v>
      </c>
      <c r="E24" s="196">
        <f>Proračun_opći_dio!E48</f>
        <v>3060000</v>
      </c>
      <c r="F24" s="179">
        <f t="shared" si="0"/>
        <v>55.63636363636364</v>
      </c>
    </row>
    <row r="25" spans="1:6" ht="12.75">
      <c r="A25" s="194">
        <v>45</v>
      </c>
      <c r="B25" s="197" t="s">
        <v>249</v>
      </c>
      <c r="C25" s="196">
        <f>Proračun_opći_dio!C53</f>
        <v>8305000</v>
      </c>
      <c r="D25" s="196">
        <f>Proračun_opći_dio!D53</f>
        <v>-6755000</v>
      </c>
      <c r="E25" s="196">
        <f>Proračun_opći_dio!E53</f>
        <v>1550000</v>
      </c>
      <c r="F25" s="179">
        <f t="shared" si="0"/>
        <v>18.663455749548465</v>
      </c>
    </row>
  </sheetData>
  <sheetProtection selectLockedCells="1" selectUnlockedCells="1"/>
  <mergeCells count="6">
    <mergeCell ref="C1:E1"/>
    <mergeCell ref="A2:F2"/>
    <mergeCell ref="A3:F3"/>
    <mergeCell ref="A4:F4"/>
    <mergeCell ref="A5:F5"/>
    <mergeCell ref="A7:B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Zdenko</dc:creator>
  <cp:keywords/>
  <dc:description/>
  <cp:lastModifiedBy>Vesna</cp:lastModifiedBy>
  <dcterms:created xsi:type="dcterms:W3CDTF">2022-12-16T11:33:19Z</dcterms:created>
  <dcterms:modified xsi:type="dcterms:W3CDTF">2023-05-16T13:56:32Z</dcterms:modified>
  <cp:category/>
  <cp:version/>
  <cp:contentType/>
  <cp:contentStatus/>
</cp:coreProperties>
</file>